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Корректировка 1 ИП 2024\Документы в ДТР\27.04.2024\I0427_1037000158513_69\"/>
    </mc:Choice>
  </mc:AlternateContent>
  <bookViews>
    <workbookView xWindow="0" yWindow="0" windowWidth="28800" windowHeight="12585"/>
  </bookViews>
  <sheets>
    <sheet name="I0427_1037000158513_03_0_69_" sheetId="1" r:id="rId1"/>
  </sheets>
  <externalReferences>
    <externalReference r:id="rId2"/>
  </externalReferences>
  <definedNames>
    <definedName name="_xlnm._FilterDatabase" localSheetId="0" hidden="1">I0427_1037000158513_03_0_69_!$A$19:$BV$116</definedName>
    <definedName name="_xlnm.Print_Titles" localSheetId="0">I0427_1037000158513_03_0_69_!$15:$18</definedName>
    <definedName name="_xlnm.Print_Area" localSheetId="0">I0427_1037000158513_03_0_69_!$A$1:$AO$121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115" i="1" l="1"/>
  <c r="AM115" i="1"/>
  <c r="AJ115" i="1"/>
  <c r="AH115" i="1"/>
  <c r="AN115" i="1" s="1"/>
  <c r="Z115" i="1"/>
  <c r="X115" i="1"/>
  <c r="P115" i="1"/>
  <c r="K115" i="1"/>
  <c r="I115" i="1"/>
  <c r="H115" i="1"/>
  <c r="G115" i="1"/>
  <c r="F115" i="1"/>
  <c r="E115" i="1"/>
  <c r="D115" i="1"/>
  <c r="C115" i="1"/>
  <c r="B115" i="1"/>
  <c r="A115" i="1"/>
  <c r="AO114" i="1"/>
  <c r="AM114" i="1"/>
  <c r="AL114" i="1"/>
  <c r="AH114" i="1"/>
  <c r="X114" i="1"/>
  <c r="K114" i="1"/>
  <c r="I114" i="1"/>
  <c r="H114" i="1"/>
  <c r="G114" i="1"/>
  <c r="F114" i="1"/>
  <c r="E114" i="1"/>
  <c r="D114" i="1"/>
  <c r="C114" i="1"/>
  <c r="B114" i="1"/>
  <c r="A114" i="1"/>
  <c r="AO113" i="1"/>
  <c r="AM113" i="1"/>
  <c r="AL113" i="1"/>
  <c r="Z113" i="1" s="1"/>
  <c r="AJ113" i="1"/>
  <c r="AN113" i="1" s="1"/>
  <c r="X113" i="1"/>
  <c r="P113" i="1"/>
  <c r="K113" i="1"/>
  <c r="I113" i="1"/>
  <c r="H113" i="1"/>
  <c r="G113" i="1"/>
  <c r="F113" i="1"/>
  <c r="E113" i="1"/>
  <c r="D113" i="1"/>
  <c r="C113" i="1"/>
  <c r="B113" i="1"/>
  <c r="A113" i="1"/>
  <c r="AO112" i="1"/>
  <c r="AM112" i="1"/>
  <c r="AL112" i="1"/>
  <c r="AJ112" i="1"/>
  <c r="AH112" i="1"/>
  <c r="Z112" i="1"/>
  <c r="P112" i="1" s="1"/>
  <c r="X112" i="1"/>
  <c r="K112" i="1"/>
  <c r="I112" i="1"/>
  <c r="H112" i="1"/>
  <c r="G112" i="1"/>
  <c r="F112" i="1"/>
  <c r="E112" i="1"/>
  <c r="D112" i="1"/>
  <c r="C112" i="1"/>
  <c r="B112" i="1"/>
  <c r="A112" i="1"/>
  <c r="AO111" i="1"/>
  <c r="AM111" i="1"/>
  <c r="AL111" i="1"/>
  <c r="AJ111" i="1"/>
  <c r="AH111" i="1"/>
  <c r="AN111" i="1" s="1"/>
  <c r="Z111" i="1"/>
  <c r="P111" i="1" s="1"/>
  <c r="X111" i="1"/>
  <c r="K111" i="1"/>
  <c r="I111" i="1"/>
  <c r="H111" i="1"/>
  <c r="G111" i="1"/>
  <c r="F111" i="1"/>
  <c r="E111" i="1"/>
  <c r="D111" i="1"/>
  <c r="C111" i="1"/>
  <c r="B111" i="1"/>
  <c r="A111" i="1"/>
  <c r="AO110" i="1"/>
  <c r="AM110" i="1"/>
  <c r="AL110" i="1"/>
  <c r="Z110" i="1" s="1"/>
  <c r="P110" i="1" s="1"/>
  <c r="T110" i="1" s="1"/>
  <c r="X110" i="1"/>
  <c r="V110" i="1"/>
  <c r="U110" i="1"/>
  <c r="K110" i="1"/>
  <c r="I110" i="1"/>
  <c r="H110" i="1"/>
  <c r="F110" i="1"/>
  <c r="C110" i="1"/>
  <c r="B110" i="1"/>
  <c r="A110" i="1"/>
  <c r="AO109" i="1"/>
  <c r="AN109" i="1"/>
  <c r="AM109" i="1"/>
  <c r="Z109" i="1"/>
  <c r="P109" i="1" s="1"/>
  <c r="X109" i="1"/>
  <c r="S109" i="1"/>
  <c r="S91" i="1" s="1"/>
  <c r="S25" i="1" s="1"/>
  <c r="R109" i="1"/>
  <c r="Q109" i="1"/>
  <c r="K109" i="1"/>
  <c r="I109" i="1"/>
  <c r="H109" i="1"/>
  <c r="G109" i="1"/>
  <c r="E109" i="1"/>
  <c r="D109" i="1"/>
  <c r="C109" i="1"/>
  <c r="B109" i="1"/>
  <c r="A109" i="1"/>
  <c r="AO108" i="1"/>
  <c r="AM108" i="1"/>
  <c r="AL108" i="1"/>
  <c r="X108" i="1"/>
  <c r="K108" i="1"/>
  <c r="I108" i="1"/>
  <c r="H108" i="1"/>
  <c r="G108" i="1"/>
  <c r="E108" i="1"/>
  <c r="D108" i="1"/>
  <c r="C108" i="1"/>
  <c r="B108" i="1"/>
  <c r="A108" i="1"/>
  <c r="AO107" i="1"/>
  <c r="AM107" i="1"/>
  <c r="AL107" i="1"/>
  <c r="Z107" i="1" s="1"/>
  <c r="P107" i="1" s="1"/>
  <c r="T107" i="1" s="1"/>
  <c r="AJ107" i="1"/>
  <c r="AN107" i="1" s="1"/>
  <c r="X107" i="1"/>
  <c r="O107" i="1"/>
  <c r="K107" i="1"/>
  <c r="I107" i="1"/>
  <c r="H107" i="1"/>
  <c r="G107" i="1"/>
  <c r="E107" i="1"/>
  <c r="D107" i="1"/>
  <c r="C107" i="1"/>
  <c r="B107" i="1"/>
  <c r="A107" i="1"/>
  <c r="AO106" i="1"/>
  <c r="AN106" i="1"/>
  <c r="AM106" i="1"/>
  <c r="Z106" i="1"/>
  <c r="P106" i="1" s="1"/>
  <c r="T106" i="1" s="1"/>
  <c r="X106" i="1"/>
  <c r="K106" i="1"/>
  <c r="I106" i="1"/>
  <c r="H106" i="1"/>
  <c r="G106" i="1"/>
  <c r="E106" i="1"/>
  <c r="D106" i="1"/>
  <c r="C106" i="1"/>
  <c r="B106" i="1"/>
  <c r="A106" i="1"/>
  <c r="AO105" i="1"/>
  <c r="AM105" i="1"/>
  <c r="AL105" i="1"/>
  <c r="Z105" i="1" s="1"/>
  <c r="P105" i="1" s="1"/>
  <c r="AJ105" i="1"/>
  <c r="AN105" i="1" s="1"/>
  <c r="X105" i="1"/>
  <c r="V105" i="1"/>
  <c r="V91" i="1" s="1"/>
  <c r="V25" i="1" s="1"/>
  <c r="K105" i="1"/>
  <c r="I105" i="1"/>
  <c r="H105" i="1"/>
  <c r="U105" i="1" s="1"/>
  <c r="U91" i="1" s="1"/>
  <c r="G105" i="1"/>
  <c r="E105" i="1"/>
  <c r="D105" i="1"/>
  <c r="C105" i="1"/>
  <c r="B105" i="1"/>
  <c r="A105" i="1"/>
  <c r="AO104" i="1"/>
  <c r="AM104" i="1"/>
  <c r="AL104" i="1"/>
  <c r="AJ104" i="1"/>
  <c r="AN104" i="1" s="1"/>
  <c r="Z104" i="1"/>
  <c r="X104" i="1"/>
  <c r="P104" i="1"/>
  <c r="T104" i="1" s="1"/>
  <c r="K104" i="1"/>
  <c r="I104" i="1"/>
  <c r="H104" i="1"/>
  <c r="G104" i="1"/>
  <c r="E104" i="1"/>
  <c r="D104" i="1"/>
  <c r="C104" i="1"/>
  <c r="B104" i="1"/>
  <c r="A104" i="1"/>
  <c r="AO103" i="1"/>
  <c r="AL103" i="1"/>
  <c r="AJ103" i="1"/>
  <c r="AJ91" i="1" s="1"/>
  <c r="AJ25" i="1" s="1"/>
  <c r="AC103" i="1"/>
  <c r="Z103" i="1"/>
  <c r="X103" i="1"/>
  <c r="I103" i="1"/>
  <c r="H103" i="1"/>
  <c r="G103" i="1"/>
  <c r="F103" i="1"/>
  <c r="E103" i="1"/>
  <c r="D103" i="1"/>
  <c r="C103" i="1"/>
  <c r="B103" i="1"/>
  <c r="A103" i="1"/>
  <c r="AO102" i="1"/>
  <c r="AM102" i="1"/>
  <c r="AL102" i="1"/>
  <c r="AJ102" i="1"/>
  <c r="AH102" i="1"/>
  <c r="Z102" i="1"/>
  <c r="X102" i="1"/>
  <c r="P102" i="1"/>
  <c r="K102" i="1"/>
  <c r="I102" i="1"/>
  <c r="H102" i="1"/>
  <c r="G102" i="1"/>
  <c r="F102" i="1"/>
  <c r="E102" i="1"/>
  <c r="D102" i="1"/>
  <c r="C102" i="1"/>
  <c r="B102" i="1"/>
  <c r="A102" i="1"/>
  <c r="AO101" i="1"/>
  <c r="AM101" i="1"/>
  <c r="AL101" i="1"/>
  <c r="Z101" i="1" s="1"/>
  <c r="P101" i="1" s="1"/>
  <c r="AJ101" i="1"/>
  <c r="X101" i="1"/>
  <c r="K101" i="1"/>
  <c r="I101" i="1"/>
  <c r="H101" i="1"/>
  <c r="G101" i="1"/>
  <c r="F101" i="1"/>
  <c r="E101" i="1"/>
  <c r="D101" i="1"/>
  <c r="C101" i="1"/>
  <c r="B101" i="1"/>
  <c r="A101" i="1"/>
  <c r="AO100" i="1"/>
  <c r="AM100" i="1"/>
  <c r="AL100" i="1"/>
  <c r="AJ100" i="1"/>
  <c r="AH100" i="1"/>
  <c r="AN100" i="1" s="1"/>
  <c r="X100" i="1"/>
  <c r="K100" i="1"/>
  <c r="I100" i="1"/>
  <c r="H100" i="1"/>
  <c r="G100" i="1"/>
  <c r="F100" i="1"/>
  <c r="E100" i="1"/>
  <c r="D100" i="1"/>
  <c r="C100" i="1"/>
  <c r="B100" i="1"/>
  <c r="A100" i="1"/>
  <c r="AO99" i="1"/>
  <c r="AM99" i="1"/>
  <c r="AL99" i="1"/>
  <c r="AJ99" i="1"/>
  <c r="AH99" i="1"/>
  <c r="AN99" i="1" s="1"/>
  <c r="Z99" i="1"/>
  <c r="P99" i="1" s="1"/>
  <c r="X99" i="1"/>
  <c r="K99" i="1"/>
  <c r="I99" i="1"/>
  <c r="H99" i="1"/>
  <c r="G99" i="1"/>
  <c r="F99" i="1"/>
  <c r="E99" i="1"/>
  <c r="D99" i="1"/>
  <c r="C99" i="1"/>
  <c r="B99" i="1"/>
  <c r="A99" i="1"/>
  <c r="AO98" i="1"/>
  <c r="AM98" i="1"/>
  <c r="AL98" i="1"/>
  <c r="AJ98" i="1"/>
  <c r="AH98" i="1"/>
  <c r="AH91" i="1" s="1"/>
  <c r="Z98" i="1"/>
  <c r="P98" i="1" s="1"/>
  <c r="X98" i="1"/>
  <c r="K98" i="1"/>
  <c r="I98" i="1"/>
  <c r="H98" i="1"/>
  <c r="G98" i="1"/>
  <c r="F98" i="1"/>
  <c r="E98" i="1"/>
  <c r="D98" i="1"/>
  <c r="C98" i="1"/>
  <c r="B98" i="1"/>
  <c r="A98" i="1"/>
  <c r="AO97" i="1"/>
  <c r="AO14" i="1" s="1"/>
  <c r="AN97" i="1"/>
  <c r="AM97" i="1"/>
  <c r="Z97" i="1"/>
  <c r="X97" i="1"/>
  <c r="X91" i="1" s="1"/>
  <c r="X25" i="1" s="1"/>
  <c r="P97" i="1"/>
  <c r="T97" i="1" s="1"/>
  <c r="K97" i="1"/>
  <c r="I97" i="1"/>
  <c r="H97" i="1"/>
  <c r="G97" i="1"/>
  <c r="F97" i="1"/>
  <c r="E97" i="1"/>
  <c r="D97" i="1"/>
  <c r="C97" i="1"/>
  <c r="B97" i="1"/>
  <c r="A97" i="1"/>
  <c r="AO96" i="1"/>
  <c r="AN96" i="1"/>
  <c r="AM96" i="1"/>
  <c r="Z96" i="1"/>
  <c r="X96" i="1"/>
  <c r="T96" i="1"/>
  <c r="S96" i="1"/>
  <c r="P96" i="1"/>
  <c r="K96" i="1"/>
  <c r="I96" i="1"/>
  <c r="H96" i="1"/>
  <c r="G96" i="1"/>
  <c r="F96" i="1"/>
  <c r="E96" i="1"/>
  <c r="D96" i="1"/>
  <c r="C96" i="1"/>
  <c r="B96" i="1"/>
  <c r="A96" i="1"/>
  <c r="AO95" i="1"/>
  <c r="AM95" i="1"/>
  <c r="AL95" i="1"/>
  <c r="AJ95" i="1"/>
  <c r="AH95" i="1"/>
  <c r="AN95" i="1" s="1"/>
  <c r="Z95" i="1"/>
  <c r="X95" i="1"/>
  <c r="P95" i="1"/>
  <c r="K95" i="1"/>
  <c r="I95" i="1"/>
  <c r="H95" i="1"/>
  <c r="G95" i="1"/>
  <c r="F95" i="1"/>
  <c r="E95" i="1"/>
  <c r="D95" i="1"/>
  <c r="C95" i="1"/>
  <c r="B95" i="1"/>
  <c r="A95" i="1"/>
  <c r="AO94" i="1"/>
  <c r="AN94" i="1"/>
  <c r="AM94" i="1"/>
  <c r="Z94" i="1"/>
  <c r="P94" i="1" s="1"/>
  <c r="T94" i="1" s="1"/>
  <c r="X94" i="1"/>
  <c r="K94" i="1"/>
  <c r="I94" i="1"/>
  <c r="H94" i="1"/>
  <c r="G94" i="1"/>
  <c r="F94" i="1"/>
  <c r="E94" i="1"/>
  <c r="D94" i="1"/>
  <c r="C94" i="1"/>
  <c r="B94" i="1"/>
  <c r="A94" i="1"/>
  <c r="AO93" i="1"/>
  <c r="AM93" i="1"/>
  <c r="AL93" i="1"/>
  <c r="AJ93" i="1"/>
  <c r="AH93" i="1"/>
  <c r="AN93" i="1" s="1"/>
  <c r="Z93" i="1"/>
  <c r="X93" i="1"/>
  <c r="P93" i="1"/>
  <c r="K93" i="1"/>
  <c r="I93" i="1"/>
  <c r="H93" i="1"/>
  <c r="G93" i="1"/>
  <c r="F93" i="1"/>
  <c r="E93" i="1"/>
  <c r="D93" i="1"/>
  <c r="C93" i="1"/>
  <c r="B93" i="1"/>
  <c r="A93" i="1"/>
  <c r="AO92" i="1"/>
  <c r="AN92" i="1"/>
  <c r="AM92" i="1"/>
  <c r="Z92" i="1"/>
  <c r="X92" i="1"/>
  <c r="K92" i="1"/>
  <c r="I92" i="1"/>
  <c r="I91" i="1" s="1"/>
  <c r="H92" i="1"/>
  <c r="G92" i="1"/>
  <c r="F92" i="1"/>
  <c r="E92" i="1"/>
  <c r="D92" i="1"/>
  <c r="C92" i="1"/>
  <c r="B92" i="1"/>
  <c r="A92" i="1"/>
  <c r="AO91" i="1"/>
  <c r="AK91" i="1"/>
  <c r="AI91" i="1"/>
  <c r="AG91" i="1"/>
  <c r="AF91" i="1"/>
  <c r="AE91" i="1"/>
  <c r="AD91" i="1"/>
  <c r="AC91" i="1"/>
  <c r="AB91" i="1"/>
  <c r="AB78" i="1" s="1"/>
  <c r="AA91" i="1"/>
  <c r="Y91" i="1"/>
  <c r="W91" i="1"/>
  <c r="R91" i="1"/>
  <c r="Q91" i="1"/>
  <c r="N91" i="1"/>
  <c r="M91" i="1"/>
  <c r="L91" i="1"/>
  <c r="J91" i="1"/>
  <c r="H91" i="1"/>
  <c r="H25" i="1" s="1"/>
  <c r="G91" i="1"/>
  <c r="F91" i="1"/>
  <c r="E91" i="1"/>
  <c r="D91" i="1"/>
  <c r="C91" i="1"/>
  <c r="B91" i="1"/>
  <c r="A91" i="1"/>
  <c r="AO90" i="1"/>
  <c r="AN90" i="1"/>
  <c r="AM90" i="1"/>
  <c r="G90" i="1"/>
  <c r="F90" i="1"/>
  <c r="E90" i="1"/>
  <c r="D90" i="1"/>
  <c r="C90" i="1"/>
  <c r="B90" i="1"/>
  <c r="A90" i="1"/>
  <c r="AO89" i="1"/>
  <c r="AN89" i="1"/>
  <c r="AM89" i="1"/>
  <c r="AL89" i="1"/>
  <c r="Z89" i="1"/>
  <c r="P89" i="1" s="1"/>
  <c r="X89" i="1"/>
  <c r="K89" i="1"/>
  <c r="I89" i="1"/>
  <c r="H89" i="1"/>
  <c r="G89" i="1"/>
  <c r="E89" i="1"/>
  <c r="D89" i="1"/>
  <c r="C89" i="1"/>
  <c r="B89" i="1"/>
  <c r="A89" i="1"/>
  <c r="AO88" i="1"/>
  <c r="AN88" i="1"/>
  <c r="AM88" i="1"/>
  <c r="AL88" i="1"/>
  <c r="Z88" i="1"/>
  <c r="P88" i="1" s="1"/>
  <c r="X88" i="1"/>
  <c r="K88" i="1"/>
  <c r="I88" i="1"/>
  <c r="H88" i="1"/>
  <c r="G88" i="1"/>
  <c r="E88" i="1"/>
  <c r="D88" i="1"/>
  <c r="C88" i="1"/>
  <c r="B88" i="1"/>
  <c r="A88" i="1"/>
  <c r="AO87" i="1"/>
  <c r="AM87" i="1"/>
  <c r="AL87" i="1"/>
  <c r="AJ87" i="1"/>
  <c r="Z87" i="1"/>
  <c r="P87" i="1" s="1"/>
  <c r="X87" i="1"/>
  <c r="K87" i="1"/>
  <c r="I87" i="1"/>
  <c r="H87" i="1"/>
  <c r="G87" i="1"/>
  <c r="E87" i="1"/>
  <c r="D87" i="1"/>
  <c r="C87" i="1"/>
  <c r="B87" i="1"/>
  <c r="A87" i="1"/>
  <c r="AO86" i="1"/>
  <c r="AM86" i="1"/>
  <c r="AL86" i="1"/>
  <c r="AJ86" i="1"/>
  <c r="X86" i="1"/>
  <c r="V86" i="1"/>
  <c r="V78" i="1" s="1"/>
  <c r="K86" i="1"/>
  <c r="I86" i="1"/>
  <c r="H86" i="1"/>
  <c r="U86" i="1" s="1"/>
  <c r="U78" i="1" s="1"/>
  <c r="G86" i="1"/>
  <c r="F86" i="1"/>
  <c r="E86" i="1"/>
  <c r="D86" i="1"/>
  <c r="C86" i="1"/>
  <c r="B86" i="1"/>
  <c r="A86" i="1"/>
  <c r="AO85" i="1"/>
  <c r="AM85" i="1"/>
  <c r="AL85" i="1"/>
  <c r="AJ85" i="1"/>
  <c r="X85" i="1"/>
  <c r="K85" i="1"/>
  <c r="I85" i="1"/>
  <c r="H85" i="1"/>
  <c r="G85" i="1"/>
  <c r="E85" i="1"/>
  <c r="D85" i="1"/>
  <c r="C85" i="1"/>
  <c r="B85" i="1"/>
  <c r="A85" i="1"/>
  <c r="AO84" i="1"/>
  <c r="AM84" i="1"/>
  <c r="AL84" i="1"/>
  <c r="Z84" i="1" s="1"/>
  <c r="P84" i="1" s="1"/>
  <c r="AJ84" i="1"/>
  <c r="AN84" i="1" s="1"/>
  <c r="X84" i="1"/>
  <c r="K84" i="1"/>
  <c r="I84" i="1"/>
  <c r="H84" i="1"/>
  <c r="G84" i="1"/>
  <c r="E84" i="1"/>
  <c r="D84" i="1"/>
  <c r="C84" i="1"/>
  <c r="B84" i="1"/>
  <c r="A84" i="1"/>
  <c r="AO83" i="1"/>
  <c r="AM83" i="1"/>
  <c r="AL83" i="1"/>
  <c r="AJ83" i="1"/>
  <c r="AN83" i="1" s="1"/>
  <c r="X83" i="1"/>
  <c r="K83" i="1"/>
  <c r="I83" i="1"/>
  <c r="H83" i="1"/>
  <c r="G83" i="1"/>
  <c r="E83" i="1"/>
  <c r="D83" i="1"/>
  <c r="C83" i="1"/>
  <c r="B83" i="1"/>
  <c r="A83" i="1"/>
  <c r="AO82" i="1"/>
  <c r="AN82" i="1"/>
  <c r="AM82" i="1"/>
  <c r="Z82" i="1"/>
  <c r="X82" i="1"/>
  <c r="S82" i="1"/>
  <c r="R82" i="1"/>
  <c r="P82" i="1"/>
  <c r="N82" i="1"/>
  <c r="M82" i="1"/>
  <c r="K82" i="1" s="1"/>
  <c r="I82" i="1"/>
  <c r="H82" i="1"/>
  <c r="G82" i="1"/>
  <c r="F82" i="1"/>
  <c r="E82" i="1"/>
  <c r="D82" i="1"/>
  <c r="C82" i="1"/>
  <c r="B82" i="1"/>
  <c r="A82" i="1"/>
  <c r="AO81" i="1"/>
  <c r="AM81" i="1"/>
  <c r="AL81" i="1"/>
  <c r="AJ81" i="1"/>
  <c r="AH81" i="1"/>
  <c r="AH78" i="1" s="1"/>
  <c r="Z81" i="1"/>
  <c r="X81" i="1"/>
  <c r="K81" i="1"/>
  <c r="I81" i="1"/>
  <c r="H81" i="1"/>
  <c r="G81" i="1"/>
  <c r="F81" i="1"/>
  <c r="E81" i="1"/>
  <c r="D81" i="1"/>
  <c r="C81" i="1"/>
  <c r="B81" i="1"/>
  <c r="A81" i="1"/>
  <c r="AO80" i="1"/>
  <c r="AN80" i="1"/>
  <c r="AM80" i="1"/>
  <c r="Z80" i="1"/>
  <c r="X80" i="1"/>
  <c r="S80" i="1"/>
  <c r="R80" i="1"/>
  <c r="Q80" i="1"/>
  <c r="P80" i="1"/>
  <c r="N80" i="1"/>
  <c r="K80" i="1"/>
  <c r="I80" i="1"/>
  <c r="H80" i="1"/>
  <c r="G80" i="1"/>
  <c r="F80" i="1"/>
  <c r="E80" i="1"/>
  <c r="D80" i="1"/>
  <c r="C80" i="1"/>
  <c r="B80" i="1"/>
  <c r="A80" i="1"/>
  <c r="AO79" i="1"/>
  <c r="AM79" i="1"/>
  <c r="AM78" i="1" s="1"/>
  <c r="AL79" i="1"/>
  <c r="AN79" i="1" s="1"/>
  <c r="Z79" i="1"/>
  <c r="P79" i="1" s="1"/>
  <c r="X79" i="1"/>
  <c r="S79" i="1"/>
  <c r="S78" i="1" s="1"/>
  <c r="K79" i="1"/>
  <c r="I79" i="1"/>
  <c r="H79" i="1"/>
  <c r="H78" i="1" s="1"/>
  <c r="G79" i="1"/>
  <c r="F79" i="1"/>
  <c r="E79" i="1"/>
  <c r="D79" i="1"/>
  <c r="C79" i="1"/>
  <c r="B79" i="1"/>
  <c r="A79" i="1"/>
  <c r="AO78" i="1"/>
  <c r="AK78" i="1"/>
  <c r="AI78" i="1"/>
  <c r="AG78" i="1"/>
  <c r="AF78" i="1"/>
  <c r="AE78" i="1"/>
  <c r="AD78" i="1"/>
  <c r="AC78" i="1"/>
  <c r="AA78" i="1"/>
  <c r="Y78" i="1"/>
  <c r="W78" i="1"/>
  <c r="T78" i="1"/>
  <c r="R78" i="1"/>
  <c r="Q78" i="1"/>
  <c r="O78" i="1"/>
  <c r="N78" i="1"/>
  <c r="M78" i="1"/>
  <c r="L78" i="1"/>
  <c r="K78" i="1"/>
  <c r="J78" i="1"/>
  <c r="G78" i="1"/>
  <c r="F78" i="1"/>
  <c r="E78" i="1"/>
  <c r="D78" i="1"/>
  <c r="C78" i="1"/>
  <c r="B78" i="1"/>
  <c r="A78" i="1"/>
  <c r="AO77" i="1"/>
  <c r="AM77" i="1"/>
  <c r="AM76" i="1" s="1"/>
  <c r="AL77" i="1"/>
  <c r="AJ77" i="1"/>
  <c r="AH77" i="1"/>
  <c r="Z77" i="1"/>
  <c r="X77" i="1"/>
  <c r="K77" i="1"/>
  <c r="I77" i="1"/>
  <c r="I76" i="1" s="1"/>
  <c r="I74" i="1" s="1"/>
  <c r="H77" i="1"/>
  <c r="G77" i="1"/>
  <c r="F77" i="1"/>
  <c r="E77" i="1"/>
  <c r="D77" i="1"/>
  <c r="C77" i="1"/>
  <c r="B77" i="1"/>
  <c r="A77" i="1"/>
  <c r="AO76" i="1"/>
  <c r="AL76" i="1"/>
  <c r="AK76" i="1"/>
  <c r="AJ76" i="1"/>
  <c r="AJ74" i="1" s="1"/>
  <c r="AI76" i="1"/>
  <c r="AH76" i="1"/>
  <c r="AG76" i="1"/>
  <c r="AF76" i="1"/>
  <c r="AF74" i="1" s="1"/>
  <c r="AF22" i="1" s="1"/>
  <c r="AE76" i="1"/>
  <c r="AD76" i="1"/>
  <c r="AC76" i="1"/>
  <c r="AB76" i="1"/>
  <c r="AB74" i="1" s="1"/>
  <c r="AB22" i="1" s="1"/>
  <c r="AA76" i="1"/>
  <c r="Y76" i="1"/>
  <c r="X76" i="1"/>
  <c r="X74" i="1" s="1"/>
  <c r="W76" i="1"/>
  <c r="V76" i="1"/>
  <c r="U76" i="1"/>
  <c r="T76" i="1"/>
  <c r="T74" i="1" s="1"/>
  <c r="S76" i="1"/>
  <c r="R76" i="1"/>
  <c r="Q76" i="1"/>
  <c r="O76" i="1"/>
  <c r="N76" i="1"/>
  <c r="M76" i="1"/>
  <c r="L76" i="1"/>
  <c r="L74" i="1" s="1"/>
  <c r="K76" i="1"/>
  <c r="J76" i="1"/>
  <c r="H76" i="1"/>
  <c r="H74" i="1" s="1"/>
  <c r="G76" i="1"/>
  <c r="F76" i="1"/>
  <c r="E76" i="1"/>
  <c r="D76" i="1"/>
  <c r="C76" i="1"/>
  <c r="B76" i="1"/>
  <c r="A76" i="1"/>
  <c r="AO75" i="1"/>
  <c r="AN75" i="1"/>
  <c r="AM75" i="1"/>
  <c r="G75" i="1"/>
  <c r="F75" i="1"/>
  <c r="E75" i="1"/>
  <c r="D75" i="1"/>
  <c r="C75" i="1"/>
  <c r="B75" i="1"/>
  <c r="A75" i="1"/>
  <c r="AO74" i="1"/>
  <c r="AM74" i="1"/>
  <c r="AL74" i="1"/>
  <c r="AK74" i="1"/>
  <c r="AI74" i="1"/>
  <c r="AH74" i="1"/>
  <c r="AG74" i="1"/>
  <c r="AE74" i="1"/>
  <c r="AD74" i="1"/>
  <c r="AC74" i="1"/>
  <c r="AA74" i="1"/>
  <c r="Y74" i="1"/>
  <c r="W74" i="1"/>
  <c r="V74" i="1"/>
  <c r="U74" i="1"/>
  <c r="S74" i="1"/>
  <c r="R74" i="1"/>
  <c r="Q74" i="1"/>
  <c r="O74" i="1"/>
  <c r="N74" i="1"/>
  <c r="M74" i="1"/>
  <c r="K74" i="1"/>
  <c r="K22" i="1" s="1"/>
  <c r="J74" i="1"/>
  <c r="G74" i="1"/>
  <c r="F74" i="1"/>
  <c r="E74" i="1"/>
  <c r="D74" i="1"/>
  <c r="C74" i="1"/>
  <c r="B74" i="1"/>
  <c r="A74" i="1"/>
  <c r="AO73" i="1"/>
  <c r="AN73" i="1"/>
  <c r="AM73" i="1"/>
  <c r="AL73" i="1"/>
  <c r="AL71" i="1" s="1"/>
  <c r="AK73" i="1"/>
  <c r="AJ73" i="1"/>
  <c r="AI73" i="1"/>
  <c r="AH73" i="1"/>
  <c r="AH71" i="1" s="1"/>
  <c r="AG73" i="1"/>
  <c r="AF73" i="1"/>
  <c r="AE73" i="1"/>
  <c r="AD73" i="1"/>
  <c r="AD71" i="1" s="1"/>
  <c r="AC73" i="1"/>
  <c r="AB73" i="1"/>
  <c r="AA73" i="1"/>
  <c r="Z73" i="1"/>
  <c r="Z71" i="1" s="1"/>
  <c r="Y73" i="1"/>
  <c r="X73" i="1"/>
  <c r="W73" i="1"/>
  <c r="V73" i="1"/>
  <c r="V71" i="1" s="1"/>
  <c r="U73" i="1"/>
  <c r="T73" i="1"/>
  <c r="S73" i="1"/>
  <c r="R73" i="1"/>
  <c r="R71" i="1" s="1"/>
  <c r="Q73" i="1"/>
  <c r="P73" i="1"/>
  <c r="O73" i="1"/>
  <c r="N73" i="1"/>
  <c r="N71" i="1" s="1"/>
  <c r="M73" i="1"/>
  <c r="L73" i="1"/>
  <c r="K73" i="1"/>
  <c r="J73" i="1"/>
  <c r="J71" i="1" s="1"/>
  <c r="I73" i="1"/>
  <c r="H73" i="1"/>
  <c r="G73" i="1"/>
  <c r="F73" i="1"/>
  <c r="E73" i="1"/>
  <c r="D73" i="1"/>
  <c r="C73" i="1"/>
  <c r="B73" i="1"/>
  <c r="A73" i="1"/>
  <c r="AO72" i="1"/>
  <c r="AN72" i="1"/>
  <c r="AM72" i="1"/>
  <c r="AL72" i="1"/>
  <c r="AK72" i="1"/>
  <c r="AK71" i="1" s="1"/>
  <c r="AJ72" i="1"/>
  <c r="AI72" i="1"/>
  <c r="AH72" i="1"/>
  <c r="AG72" i="1"/>
  <c r="AG71" i="1" s="1"/>
  <c r="AF72" i="1"/>
  <c r="AE72" i="1"/>
  <c r="AD72" i="1"/>
  <c r="AC72" i="1"/>
  <c r="AB72" i="1"/>
  <c r="AA72" i="1"/>
  <c r="Z72" i="1"/>
  <c r="Y72" i="1"/>
  <c r="Y71" i="1" s="1"/>
  <c r="X72" i="1"/>
  <c r="W72" i="1"/>
  <c r="V72" i="1"/>
  <c r="U72" i="1"/>
  <c r="U71" i="1" s="1"/>
  <c r="T72" i="1"/>
  <c r="S72" i="1"/>
  <c r="R72" i="1"/>
  <c r="Q72" i="1"/>
  <c r="Q71" i="1" s="1"/>
  <c r="P72" i="1"/>
  <c r="O72" i="1"/>
  <c r="N72" i="1"/>
  <c r="M72" i="1"/>
  <c r="M71" i="1" s="1"/>
  <c r="L72" i="1"/>
  <c r="K72" i="1"/>
  <c r="J72" i="1"/>
  <c r="I72" i="1"/>
  <c r="I71" i="1" s="1"/>
  <c r="H72" i="1"/>
  <c r="G72" i="1"/>
  <c r="F72" i="1"/>
  <c r="E72" i="1"/>
  <c r="D72" i="1"/>
  <c r="C72" i="1"/>
  <c r="B72" i="1"/>
  <c r="A72" i="1"/>
  <c r="AO71" i="1"/>
  <c r="AJ71" i="1"/>
  <c r="AI71" i="1"/>
  <c r="AF71" i="1"/>
  <c r="AE71" i="1"/>
  <c r="AB71" i="1"/>
  <c r="AA71" i="1"/>
  <c r="X71" i="1"/>
  <c r="W71" i="1"/>
  <c r="T71" i="1"/>
  <c r="S71" i="1"/>
  <c r="P71" i="1"/>
  <c r="O71" i="1"/>
  <c r="L71" i="1"/>
  <c r="K71" i="1"/>
  <c r="H71" i="1"/>
  <c r="H14" i="1" s="1"/>
  <c r="G71" i="1"/>
  <c r="F71" i="1"/>
  <c r="E71" i="1"/>
  <c r="D71" i="1"/>
  <c r="C71" i="1"/>
  <c r="B71" i="1"/>
  <c r="A71" i="1"/>
  <c r="AO70" i="1"/>
  <c r="AN70" i="1"/>
  <c r="AM70" i="1"/>
  <c r="G70" i="1"/>
  <c r="F70" i="1"/>
  <c r="E70" i="1"/>
  <c r="D70" i="1"/>
  <c r="C70" i="1"/>
  <c r="B70" i="1"/>
  <c r="A70" i="1"/>
  <c r="AO69" i="1"/>
  <c r="AN69" i="1"/>
  <c r="AM69" i="1"/>
  <c r="G69" i="1"/>
  <c r="F69" i="1"/>
  <c r="E69" i="1"/>
  <c r="D69" i="1"/>
  <c r="C69" i="1"/>
  <c r="B69" i="1"/>
  <c r="A69" i="1"/>
  <c r="AO68" i="1"/>
  <c r="AN68" i="1"/>
  <c r="AM68" i="1"/>
  <c r="G68" i="1"/>
  <c r="F68" i="1"/>
  <c r="E68" i="1"/>
  <c r="D68" i="1"/>
  <c r="C68" i="1"/>
  <c r="B68" i="1"/>
  <c r="A68" i="1"/>
  <c r="AO67" i="1"/>
  <c r="AN67" i="1"/>
  <c r="AN65" i="1" s="1"/>
  <c r="AM67" i="1"/>
  <c r="Z67" i="1"/>
  <c r="X67" i="1"/>
  <c r="S67" i="1"/>
  <c r="S65" i="1" s="1"/>
  <c r="S58" i="1" s="1"/>
  <c r="R67" i="1"/>
  <c r="P67" i="1"/>
  <c r="N67" i="1"/>
  <c r="M67" i="1"/>
  <c r="I67" i="1"/>
  <c r="H67" i="1"/>
  <c r="G67" i="1"/>
  <c r="F67" i="1"/>
  <c r="E67" i="1"/>
  <c r="D67" i="1"/>
  <c r="C67" i="1"/>
  <c r="B67" i="1"/>
  <c r="A67" i="1"/>
  <c r="AO66" i="1"/>
  <c r="AN66" i="1"/>
  <c r="AM66" i="1"/>
  <c r="AM65" i="1" s="1"/>
  <c r="Z66" i="1"/>
  <c r="X66" i="1"/>
  <c r="S66" i="1"/>
  <c r="R66" i="1"/>
  <c r="R65" i="1" s="1"/>
  <c r="R58" i="1" s="1"/>
  <c r="P66" i="1"/>
  <c r="N66" i="1"/>
  <c r="M66" i="1"/>
  <c r="K66" i="1"/>
  <c r="I66" i="1"/>
  <c r="H66" i="1"/>
  <c r="G66" i="1"/>
  <c r="F66" i="1"/>
  <c r="E66" i="1"/>
  <c r="D66" i="1"/>
  <c r="C66" i="1"/>
  <c r="B66" i="1"/>
  <c r="A66" i="1"/>
  <c r="AO65" i="1"/>
  <c r="AL65" i="1"/>
  <c r="AK65" i="1"/>
  <c r="AK58" i="1" s="1"/>
  <c r="AJ65" i="1"/>
  <c r="AI65" i="1"/>
  <c r="AH65" i="1"/>
  <c r="AG65" i="1"/>
  <c r="AG58" i="1" s="1"/>
  <c r="AF65" i="1"/>
  <c r="AE65" i="1"/>
  <c r="AD65" i="1"/>
  <c r="AC65" i="1"/>
  <c r="AB65" i="1"/>
  <c r="AA65" i="1"/>
  <c r="Z65" i="1"/>
  <c r="Y65" i="1"/>
  <c r="Y58" i="1" s="1"/>
  <c r="X65" i="1"/>
  <c r="W65" i="1"/>
  <c r="V65" i="1"/>
  <c r="U65" i="1"/>
  <c r="U58" i="1" s="1"/>
  <c r="T65" i="1"/>
  <c r="Q65" i="1"/>
  <c r="Q58" i="1" s="1"/>
  <c r="P65" i="1"/>
  <c r="O65" i="1"/>
  <c r="N65" i="1"/>
  <c r="L65" i="1"/>
  <c r="J65" i="1"/>
  <c r="I65" i="1"/>
  <c r="H65" i="1"/>
  <c r="G65" i="1"/>
  <c r="F65" i="1"/>
  <c r="E65" i="1"/>
  <c r="D65" i="1"/>
  <c r="C65" i="1"/>
  <c r="B65" i="1"/>
  <c r="A65" i="1"/>
  <c r="AO64" i="1"/>
  <c r="AN64" i="1"/>
  <c r="AM64" i="1"/>
  <c r="G64" i="1"/>
  <c r="F64" i="1"/>
  <c r="E64" i="1"/>
  <c r="D64" i="1"/>
  <c r="C64" i="1"/>
  <c r="B64" i="1"/>
  <c r="A64" i="1"/>
  <c r="AO63" i="1"/>
  <c r="AN63" i="1"/>
  <c r="AM63" i="1"/>
  <c r="G63" i="1"/>
  <c r="F63" i="1"/>
  <c r="E63" i="1"/>
  <c r="D63" i="1"/>
  <c r="C63" i="1"/>
  <c r="B63" i="1"/>
  <c r="A63" i="1"/>
  <c r="AO62" i="1"/>
  <c r="AN62" i="1"/>
  <c r="AM62" i="1"/>
  <c r="G62" i="1"/>
  <c r="F62" i="1"/>
  <c r="E62" i="1"/>
  <c r="D62" i="1"/>
  <c r="C62" i="1"/>
  <c r="B62" i="1"/>
  <c r="A62" i="1"/>
  <c r="AO61" i="1"/>
  <c r="AM61" i="1"/>
  <c r="AL61" i="1"/>
  <c r="AN61" i="1" s="1"/>
  <c r="Z61" i="1"/>
  <c r="P61" i="1" s="1"/>
  <c r="X61" i="1"/>
  <c r="S61" i="1"/>
  <c r="K61" i="1"/>
  <c r="I61" i="1"/>
  <c r="H61" i="1"/>
  <c r="G61" i="1"/>
  <c r="F61" i="1"/>
  <c r="E61" i="1"/>
  <c r="D61" i="1"/>
  <c r="C61" i="1"/>
  <c r="B61" i="1"/>
  <c r="A61" i="1"/>
  <c r="AO60" i="1"/>
  <c r="AN60" i="1"/>
  <c r="AM60" i="1"/>
  <c r="AM59" i="1" s="1"/>
  <c r="Z60" i="1"/>
  <c r="Z59" i="1" s="1"/>
  <c r="Z58" i="1" s="1"/>
  <c r="X60" i="1"/>
  <c r="S60" i="1"/>
  <c r="R60" i="1"/>
  <c r="P60" i="1"/>
  <c r="N60" i="1"/>
  <c r="M60" i="1"/>
  <c r="K60" i="1"/>
  <c r="K59" i="1" s="1"/>
  <c r="I60" i="1"/>
  <c r="I59" i="1" s="1"/>
  <c r="H60" i="1"/>
  <c r="G60" i="1"/>
  <c r="F60" i="1"/>
  <c r="E60" i="1"/>
  <c r="D60" i="1"/>
  <c r="C60" i="1"/>
  <c r="B60" i="1"/>
  <c r="A60" i="1"/>
  <c r="AO59" i="1"/>
  <c r="AN59" i="1"/>
  <c r="AL59" i="1"/>
  <c r="AK59" i="1"/>
  <c r="AJ59" i="1"/>
  <c r="AJ58" i="1" s="1"/>
  <c r="AI59" i="1"/>
  <c r="AH59" i="1"/>
  <c r="AG59" i="1"/>
  <c r="AF59" i="1"/>
  <c r="AF58" i="1" s="1"/>
  <c r="AN58" i="1" s="1"/>
  <c r="AE59" i="1"/>
  <c r="AD59" i="1"/>
  <c r="AC59" i="1"/>
  <c r="AB59" i="1"/>
  <c r="AB58" i="1" s="1"/>
  <c r="AA59" i="1"/>
  <c r="Y59" i="1"/>
  <c r="X59" i="1"/>
  <c r="X58" i="1" s="1"/>
  <c r="W59" i="1"/>
  <c r="V59" i="1"/>
  <c r="U59" i="1"/>
  <c r="T59" i="1"/>
  <c r="T58" i="1" s="1"/>
  <c r="S59" i="1"/>
  <c r="R59" i="1"/>
  <c r="Q59" i="1"/>
  <c r="P59" i="1"/>
  <c r="P58" i="1" s="1"/>
  <c r="O59" i="1"/>
  <c r="N59" i="1"/>
  <c r="M59" i="1"/>
  <c r="L59" i="1"/>
  <c r="L58" i="1" s="1"/>
  <c r="J59" i="1"/>
  <c r="H59" i="1"/>
  <c r="H58" i="1" s="1"/>
  <c r="G59" i="1"/>
  <c r="F59" i="1"/>
  <c r="E59" i="1"/>
  <c r="D59" i="1"/>
  <c r="C59" i="1"/>
  <c r="B59" i="1"/>
  <c r="A59" i="1"/>
  <c r="AO58" i="1"/>
  <c r="AL58" i="1"/>
  <c r="AI58" i="1"/>
  <c r="AH58" i="1"/>
  <c r="AE58" i="1"/>
  <c r="AD58" i="1"/>
  <c r="AA58" i="1"/>
  <c r="W58" i="1"/>
  <c r="V58" i="1"/>
  <c r="O58" i="1"/>
  <c r="N58" i="1"/>
  <c r="J58" i="1"/>
  <c r="G58" i="1"/>
  <c r="F58" i="1"/>
  <c r="E58" i="1"/>
  <c r="D58" i="1"/>
  <c r="C58" i="1"/>
  <c r="B58" i="1"/>
  <c r="A58" i="1"/>
  <c r="AO57" i="1"/>
  <c r="AN57" i="1"/>
  <c r="AM57" i="1"/>
  <c r="G57" i="1"/>
  <c r="F57" i="1"/>
  <c r="E57" i="1"/>
  <c r="D57" i="1"/>
  <c r="C57" i="1"/>
  <c r="B57" i="1"/>
  <c r="A57" i="1"/>
  <c r="AO56" i="1"/>
  <c r="AN56" i="1"/>
  <c r="AM56" i="1"/>
  <c r="G56" i="1"/>
  <c r="F56" i="1"/>
  <c r="E56" i="1"/>
  <c r="D56" i="1"/>
  <c r="C56" i="1"/>
  <c r="B56" i="1"/>
  <c r="A56" i="1"/>
  <c r="AO55" i="1"/>
  <c r="AL55" i="1"/>
  <c r="AK55" i="1"/>
  <c r="AJ55" i="1"/>
  <c r="AI55" i="1"/>
  <c r="AH55" i="1"/>
  <c r="AH14" i="1" s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R44" i="1" s="1"/>
  <c r="R21" i="1" s="1"/>
  <c r="Q55" i="1"/>
  <c r="P55" i="1"/>
  <c r="O55" i="1"/>
  <c r="N55" i="1"/>
  <c r="N44" i="1" s="1"/>
  <c r="N21" i="1" s="1"/>
  <c r="M55" i="1"/>
  <c r="L55" i="1"/>
  <c r="K55" i="1"/>
  <c r="J55" i="1"/>
  <c r="J44" i="1" s="1"/>
  <c r="J21" i="1" s="1"/>
  <c r="I55" i="1"/>
  <c r="H55" i="1"/>
  <c r="G55" i="1"/>
  <c r="F55" i="1"/>
  <c r="E55" i="1"/>
  <c r="D55" i="1"/>
  <c r="C55" i="1"/>
  <c r="B55" i="1"/>
  <c r="A55" i="1"/>
  <c r="AO54" i="1"/>
  <c r="AN54" i="1"/>
  <c r="AM54" i="1"/>
  <c r="AL54" i="1"/>
  <c r="AH54" i="1"/>
  <c r="Z54" i="1"/>
  <c r="P54" i="1" s="1"/>
  <c r="X54" i="1"/>
  <c r="K54" i="1"/>
  <c r="I54" i="1"/>
  <c r="H54" i="1"/>
  <c r="G54" i="1"/>
  <c r="F54" i="1"/>
  <c r="E54" i="1"/>
  <c r="D54" i="1"/>
  <c r="C54" i="1"/>
  <c r="B54" i="1"/>
  <c r="A54" i="1"/>
  <c r="AO53" i="1"/>
  <c r="AM53" i="1"/>
  <c r="AL53" i="1"/>
  <c r="Z53" i="1" s="1"/>
  <c r="P53" i="1" s="1"/>
  <c r="AJ53" i="1"/>
  <c r="AN53" i="1" s="1"/>
  <c r="X53" i="1"/>
  <c r="K53" i="1"/>
  <c r="I53" i="1"/>
  <c r="H53" i="1"/>
  <c r="G53" i="1"/>
  <c r="F53" i="1"/>
  <c r="E53" i="1"/>
  <c r="D53" i="1"/>
  <c r="C53" i="1"/>
  <c r="B53" i="1"/>
  <c r="A53" i="1"/>
  <c r="AO52" i="1"/>
  <c r="AN52" i="1"/>
  <c r="AM52" i="1"/>
  <c r="AJ52" i="1"/>
  <c r="AH52" i="1"/>
  <c r="Z52" i="1"/>
  <c r="P52" i="1" s="1"/>
  <c r="X52" i="1"/>
  <c r="K52" i="1"/>
  <c r="I52" i="1"/>
  <c r="H52" i="1"/>
  <c r="F52" i="1"/>
  <c r="E52" i="1"/>
  <c r="D52" i="1"/>
  <c r="C52" i="1"/>
  <c r="B52" i="1"/>
  <c r="A52" i="1"/>
  <c r="AO51" i="1"/>
  <c r="AM51" i="1"/>
  <c r="AL51" i="1"/>
  <c r="AJ51" i="1"/>
  <c r="AH51" i="1"/>
  <c r="Z51" i="1"/>
  <c r="X51" i="1"/>
  <c r="K51" i="1"/>
  <c r="I51" i="1"/>
  <c r="H51" i="1"/>
  <c r="G51" i="1"/>
  <c r="F51" i="1"/>
  <c r="E51" i="1"/>
  <c r="D51" i="1"/>
  <c r="C51" i="1"/>
  <c r="B51" i="1"/>
  <c r="A51" i="1"/>
  <c r="AO50" i="1"/>
  <c r="AM50" i="1"/>
  <c r="AL50" i="1"/>
  <c r="AJ50" i="1"/>
  <c r="AH50" i="1"/>
  <c r="X50" i="1"/>
  <c r="K50" i="1"/>
  <c r="I50" i="1"/>
  <c r="H50" i="1"/>
  <c r="G50" i="1"/>
  <c r="F50" i="1"/>
  <c r="E50" i="1"/>
  <c r="D50" i="1"/>
  <c r="C50" i="1"/>
  <c r="B50" i="1"/>
  <c r="A50" i="1"/>
  <c r="AO49" i="1"/>
  <c r="AN49" i="1"/>
  <c r="AM49" i="1"/>
  <c r="Z49" i="1"/>
  <c r="X49" i="1"/>
  <c r="S49" i="1"/>
  <c r="R49" i="1"/>
  <c r="R47" i="1" s="1"/>
  <c r="P49" i="1"/>
  <c r="N49" i="1"/>
  <c r="M49" i="1"/>
  <c r="K49" i="1"/>
  <c r="I49" i="1"/>
  <c r="H49" i="1"/>
  <c r="G49" i="1"/>
  <c r="F49" i="1"/>
  <c r="E49" i="1"/>
  <c r="D49" i="1"/>
  <c r="C49" i="1"/>
  <c r="B49" i="1"/>
  <c r="A49" i="1"/>
  <c r="AO48" i="1"/>
  <c r="AM48" i="1"/>
  <c r="AL48" i="1"/>
  <c r="AJ48" i="1"/>
  <c r="AH48" i="1"/>
  <c r="X48" i="1"/>
  <c r="X47" i="1" s="1"/>
  <c r="V48" i="1"/>
  <c r="K48" i="1"/>
  <c r="I48" i="1"/>
  <c r="I47" i="1" s="1"/>
  <c r="I45" i="1" s="1"/>
  <c r="H48" i="1"/>
  <c r="G48" i="1"/>
  <c r="F48" i="1"/>
  <c r="E48" i="1"/>
  <c r="D48" i="1"/>
  <c r="C48" i="1"/>
  <c r="B48" i="1"/>
  <c r="A48" i="1"/>
  <c r="AO47" i="1"/>
  <c r="AK47" i="1"/>
  <c r="AJ47" i="1"/>
  <c r="AJ45" i="1" s="1"/>
  <c r="AJ44" i="1" s="1"/>
  <c r="AJ21" i="1" s="1"/>
  <c r="AI47" i="1"/>
  <c r="AG47" i="1"/>
  <c r="AF47" i="1"/>
  <c r="AF45" i="1" s="1"/>
  <c r="AE47" i="1"/>
  <c r="AD47" i="1"/>
  <c r="AC47" i="1"/>
  <c r="AB47" i="1"/>
  <c r="AA47" i="1"/>
  <c r="Y47" i="1"/>
  <c r="W47" i="1"/>
  <c r="V47" i="1"/>
  <c r="U47" i="1"/>
  <c r="T47" i="1"/>
  <c r="S47" i="1"/>
  <c r="Q47" i="1"/>
  <c r="O47" i="1"/>
  <c r="N47" i="1"/>
  <c r="M47" i="1"/>
  <c r="L47" i="1"/>
  <c r="J47" i="1"/>
  <c r="H47" i="1"/>
  <c r="G47" i="1"/>
  <c r="F47" i="1"/>
  <c r="E47" i="1"/>
  <c r="D47" i="1"/>
  <c r="C47" i="1"/>
  <c r="B47" i="1"/>
  <c r="A47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A46" i="1"/>
  <c r="AO45" i="1"/>
  <c r="AK45" i="1"/>
  <c r="AI45" i="1"/>
  <c r="AG45" i="1"/>
  <c r="AE45" i="1"/>
  <c r="AD45" i="1"/>
  <c r="AC45" i="1"/>
  <c r="AB45" i="1"/>
  <c r="AB44" i="1" s="1"/>
  <c r="AB21" i="1" s="1"/>
  <c r="AA45" i="1"/>
  <c r="Y45" i="1"/>
  <c r="X45" i="1"/>
  <c r="W45" i="1"/>
  <c r="V45" i="1"/>
  <c r="U45" i="1"/>
  <c r="T45" i="1"/>
  <c r="T44" i="1" s="1"/>
  <c r="T21" i="1" s="1"/>
  <c r="S45" i="1"/>
  <c r="R45" i="1"/>
  <c r="Q45" i="1"/>
  <c r="O45" i="1"/>
  <c r="N45" i="1"/>
  <c r="M45" i="1"/>
  <c r="L45" i="1"/>
  <c r="L44" i="1" s="1"/>
  <c r="L21" i="1" s="1"/>
  <c r="J45" i="1"/>
  <c r="H45" i="1"/>
  <c r="G45" i="1"/>
  <c r="F45" i="1"/>
  <c r="E45" i="1"/>
  <c r="D45" i="1"/>
  <c r="C45" i="1"/>
  <c r="B45" i="1"/>
  <c r="A45" i="1"/>
  <c r="AO44" i="1"/>
  <c r="AK44" i="1"/>
  <c r="AI44" i="1"/>
  <c r="AI21" i="1" s="1"/>
  <c r="AG44" i="1"/>
  <c r="AE44" i="1"/>
  <c r="AE21" i="1" s="1"/>
  <c r="AA44" i="1"/>
  <c r="AA21" i="1" s="1"/>
  <c r="Y44" i="1"/>
  <c r="W44" i="1"/>
  <c r="W21" i="1" s="1"/>
  <c r="U44" i="1"/>
  <c r="S44" i="1"/>
  <c r="S21" i="1" s="1"/>
  <c r="Q44" i="1"/>
  <c r="O44" i="1"/>
  <c r="O21" i="1" s="1"/>
  <c r="G44" i="1"/>
  <c r="F44" i="1"/>
  <c r="E44" i="1"/>
  <c r="D44" i="1"/>
  <c r="C44" i="1"/>
  <c r="B44" i="1"/>
  <c r="A44" i="1"/>
  <c r="AO43" i="1"/>
  <c r="AN43" i="1"/>
  <c r="AM43" i="1"/>
  <c r="G43" i="1"/>
  <c r="F43" i="1"/>
  <c r="E43" i="1"/>
  <c r="D43" i="1"/>
  <c r="C43" i="1"/>
  <c r="B43" i="1"/>
  <c r="A43" i="1"/>
  <c r="AO42" i="1"/>
  <c r="AN42" i="1"/>
  <c r="AM42" i="1"/>
  <c r="G42" i="1"/>
  <c r="F42" i="1"/>
  <c r="E42" i="1"/>
  <c r="D42" i="1"/>
  <c r="C42" i="1"/>
  <c r="B42" i="1"/>
  <c r="A42" i="1"/>
  <c r="AO41" i="1"/>
  <c r="AL41" i="1"/>
  <c r="AK41" i="1"/>
  <c r="AJ41" i="1"/>
  <c r="AI41" i="1"/>
  <c r="AH41" i="1"/>
  <c r="AG41" i="1"/>
  <c r="AF41" i="1"/>
  <c r="AE41" i="1"/>
  <c r="AD41" i="1"/>
  <c r="AN41" i="1" s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A41" i="1"/>
  <c r="AO40" i="1"/>
  <c r="AN40" i="1"/>
  <c r="AM40" i="1"/>
  <c r="G40" i="1"/>
  <c r="F40" i="1"/>
  <c r="E40" i="1"/>
  <c r="D40" i="1"/>
  <c r="C40" i="1"/>
  <c r="B40" i="1"/>
  <c r="A40" i="1"/>
  <c r="AO39" i="1"/>
  <c r="AN39" i="1"/>
  <c r="AM39" i="1"/>
  <c r="G39" i="1"/>
  <c r="F39" i="1"/>
  <c r="E39" i="1"/>
  <c r="D39" i="1"/>
  <c r="C39" i="1"/>
  <c r="B39" i="1"/>
  <c r="A39" i="1"/>
  <c r="AO38" i="1"/>
  <c r="AN38" i="1"/>
  <c r="AM38" i="1"/>
  <c r="G38" i="1"/>
  <c r="F38" i="1"/>
  <c r="E38" i="1"/>
  <c r="D38" i="1"/>
  <c r="C38" i="1"/>
  <c r="B38" i="1"/>
  <c r="A38" i="1"/>
  <c r="AO37" i="1"/>
  <c r="AN37" i="1"/>
  <c r="AM37" i="1"/>
  <c r="G37" i="1"/>
  <c r="F37" i="1"/>
  <c r="E37" i="1"/>
  <c r="D37" i="1"/>
  <c r="C37" i="1"/>
  <c r="B37" i="1"/>
  <c r="A37" i="1"/>
  <c r="AO36" i="1"/>
  <c r="AN36" i="1"/>
  <c r="AM36" i="1"/>
  <c r="G36" i="1"/>
  <c r="F36" i="1"/>
  <c r="E36" i="1"/>
  <c r="D36" i="1"/>
  <c r="C36" i="1"/>
  <c r="B36" i="1"/>
  <c r="A36" i="1"/>
  <c r="AO35" i="1"/>
  <c r="AN35" i="1"/>
  <c r="AM35" i="1"/>
  <c r="G35" i="1"/>
  <c r="F35" i="1"/>
  <c r="E35" i="1"/>
  <c r="D35" i="1"/>
  <c r="C35" i="1"/>
  <c r="B35" i="1"/>
  <c r="A35" i="1"/>
  <c r="AO34" i="1"/>
  <c r="AL34" i="1"/>
  <c r="AK34" i="1"/>
  <c r="AK26" i="1" s="1"/>
  <c r="AK20" i="1" s="1"/>
  <c r="AJ34" i="1"/>
  <c r="AI34" i="1"/>
  <c r="AH34" i="1"/>
  <c r="AG34" i="1"/>
  <c r="AG26" i="1" s="1"/>
  <c r="AG20" i="1" s="1"/>
  <c r="AF34" i="1"/>
  <c r="AE34" i="1"/>
  <c r="AD34" i="1"/>
  <c r="AN34" i="1" s="1"/>
  <c r="AC34" i="1"/>
  <c r="AB34" i="1"/>
  <c r="AA34" i="1"/>
  <c r="Z34" i="1"/>
  <c r="Y34" i="1"/>
  <c r="Y26" i="1" s="1"/>
  <c r="Y20" i="1" s="1"/>
  <c r="Y19" i="1" s="1"/>
  <c r="X34" i="1"/>
  <c r="W34" i="1"/>
  <c r="V34" i="1"/>
  <c r="U34" i="1"/>
  <c r="U26" i="1" s="1"/>
  <c r="U20" i="1" s="1"/>
  <c r="T34" i="1"/>
  <c r="S34" i="1"/>
  <c r="R34" i="1"/>
  <c r="Q34" i="1"/>
  <c r="Q26" i="1" s="1"/>
  <c r="Q20" i="1" s="1"/>
  <c r="P34" i="1"/>
  <c r="O34" i="1"/>
  <c r="N34" i="1"/>
  <c r="M34" i="1"/>
  <c r="M26" i="1" s="1"/>
  <c r="M20" i="1" s="1"/>
  <c r="L34" i="1"/>
  <c r="K34" i="1"/>
  <c r="J34" i="1"/>
  <c r="I34" i="1"/>
  <c r="I26" i="1" s="1"/>
  <c r="I20" i="1" s="1"/>
  <c r="H34" i="1"/>
  <c r="G34" i="1"/>
  <c r="F34" i="1"/>
  <c r="E34" i="1"/>
  <c r="D34" i="1"/>
  <c r="C34" i="1"/>
  <c r="B34" i="1"/>
  <c r="A34" i="1"/>
  <c r="AO33" i="1"/>
  <c r="AN33" i="1"/>
  <c r="AM33" i="1"/>
  <c r="G33" i="1"/>
  <c r="F33" i="1"/>
  <c r="E33" i="1"/>
  <c r="D33" i="1"/>
  <c r="C33" i="1"/>
  <c r="B33" i="1"/>
  <c r="A33" i="1"/>
  <c r="AO32" i="1"/>
  <c r="AN32" i="1"/>
  <c r="AM32" i="1"/>
  <c r="G32" i="1"/>
  <c r="F32" i="1"/>
  <c r="E32" i="1"/>
  <c r="D32" i="1"/>
  <c r="C32" i="1"/>
  <c r="B32" i="1"/>
  <c r="A32" i="1"/>
  <c r="AO31" i="1"/>
  <c r="AN31" i="1"/>
  <c r="AL31" i="1"/>
  <c r="AK31" i="1"/>
  <c r="AJ31" i="1"/>
  <c r="AJ26" i="1" s="1"/>
  <c r="AI31" i="1"/>
  <c r="AH31" i="1"/>
  <c r="AG31" i="1"/>
  <c r="AF31" i="1"/>
  <c r="AF26" i="1" s="1"/>
  <c r="AE31" i="1"/>
  <c r="AD31" i="1"/>
  <c r="AC31" i="1"/>
  <c r="AB31" i="1"/>
  <c r="AB26" i="1" s="1"/>
  <c r="AA31" i="1"/>
  <c r="Z31" i="1"/>
  <c r="Y31" i="1"/>
  <c r="X31" i="1"/>
  <c r="X26" i="1" s="1"/>
  <c r="W31" i="1"/>
  <c r="V31" i="1"/>
  <c r="U31" i="1"/>
  <c r="T31" i="1"/>
  <c r="T26" i="1" s="1"/>
  <c r="S31" i="1"/>
  <c r="R31" i="1"/>
  <c r="Q31" i="1"/>
  <c r="P31" i="1"/>
  <c r="P26" i="1" s="1"/>
  <c r="O31" i="1"/>
  <c r="N31" i="1"/>
  <c r="M31" i="1"/>
  <c r="L31" i="1"/>
  <c r="L26" i="1" s="1"/>
  <c r="K31" i="1"/>
  <c r="J31" i="1"/>
  <c r="I31" i="1"/>
  <c r="H31" i="1"/>
  <c r="H26" i="1" s="1"/>
  <c r="G31" i="1"/>
  <c r="F31" i="1"/>
  <c r="E31" i="1"/>
  <c r="D31" i="1"/>
  <c r="C31" i="1"/>
  <c r="B31" i="1"/>
  <c r="A31" i="1"/>
  <c r="AO30" i="1"/>
  <c r="AN30" i="1"/>
  <c r="AM30" i="1"/>
  <c r="G30" i="1"/>
  <c r="F30" i="1"/>
  <c r="E30" i="1"/>
  <c r="D30" i="1"/>
  <c r="C30" i="1"/>
  <c r="B30" i="1"/>
  <c r="A30" i="1"/>
  <c r="AO29" i="1"/>
  <c r="AN29" i="1"/>
  <c r="AM29" i="1"/>
  <c r="G29" i="1"/>
  <c r="F29" i="1"/>
  <c r="E29" i="1"/>
  <c r="D29" i="1"/>
  <c r="C29" i="1"/>
  <c r="B29" i="1"/>
  <c r="A29" i="1"/>
  <c r="AO28" i="1"/>
  <c r="AN28" i="1"/>
  <c r="AM28" i="1"/>
  <c r="G28" i="1"/>
  <c r="F28" i="1"/>
  <c r="E28" i="1"/>
  <c r="D28" i="1"/>
  <c r="C28" i="1"/>
  <c r="B28" i="1"/>
  <c r="A28" i="1"/>
  <c r="AO27" i="1"/>
  <c r="AL27" i="1"/>
  <c r="AK27" i="1"/>
  <c r="AJ27" i="1"/>
  <c r="AI27" i="1"/>
  <c r="AI26" i="1" s="1"/>
  <c r="AI20" i="1" s="1"/>
  <c r="AI19" i="1" s="1"/>
  <c r="AH27" i="1"/>
  <c r="AG27" i="1"/>
  <c r="AF27" i="1"/>
  <c r="AE27" i="1"/>
  <c r="AE26" i="1" s="1"/>
  <c r="AE20" i="1" s="1"/>
  <c r="AD27" i="1"/>
  <c r="AN27" i="1" s="1"/>
  <c r="AC27" i="1"/>
  <c r="AB27" i="1"/>
  <c r="AA27" i="1"/>
  <c r="AA26" i="1" s="1"/>
  <c r="AA20" i="1" s="1"/>
  <c r="AA19" i="1" s="1"/>
  <c r="Z27" i="1"/>
  <c r="Y27" i="1"/>
  <c r="X27" i="1"/>
  <c r="W27" i="1"/>
  <c r="W26" i="1" s="1"/>
  <c r="W20" i="1" s="1"/>
  <c r="W19" i="1" s="1"/>
  <c r="V27" i="1"/>
  <c r="U27" i="1"/>
  <c r="T27" i="1"/>
  <c r="S27" i="1"/>
  <c r="S26" i="1" s="1"/>
  <c r="S20" i="1" s="1"/>
  <c r="S19" i="1" s="1"/>
  <c r="R27" i="1"/>
  <c r="Q27" i="1"/>
  <c r="P27" i="1"/>
  <c r="O27" i="1"/>
  <c r="O26" i="1" s="1"/>
  <c r="O20" i="1" s="1"/>
  <c r="N27" i="1"/>
  <c r="M27" i="1"/>
  <c r="L27" i="1"/>
  <c r="K27" i="1"/>
  <c r="K26" i="1" s="1"/>
  <c r="K20" i="1" s="1"/>
  <c r="J27" i="1"/>
  <c r="I27" i="1"/>
  <c r="H27" i="1"/>
  <c r="G27" i="1"/>
  <c r="F27" i="1"/>
  <c r="E27" i="1"/>
  <c r="D27" i="1"/>
  <c r="C27" i="1"/>
  <c r="B27" i="1"/>
  <c r="A27" i="1"/>
  <c r="AO26" i="1"/>
  <c r="AL26" i="1"/>
  <c r="AL20" i="1" s="1"/>
  <c r="AH26" i="1"/>
  <c r="AH20" i="1" s="1"/>
  <c r="AD26" i="1"/>
  <c r="Z26" i="1"/>
  <c r="Z20" i="1" s="1"/>
  <c r="V26" i="1"/>
  <c r="V20" i="1" s="1"/>
  <c r="R26" i="1"/>
  <c r="R20" i="1" s="1"/>
  <c r="N26" i="1"/>
  <c r="N20" i="1" s="1"/>
  <c r="J26" i="1"/>
  <c r="J20" i="1" s="1"/>
  <c r="J19" i="1" s="1"/>
  <c r="G26" i="1"/>
  <c r="F26" i="1"/>
  <c r="E26" i="1"/>
  <c r="D26" i="1"/>
  <c r="C26" i="1"/>
  <c r="B26" i="1"/>
  <c r="A26" i="1"/>
  <c r="AO25" i="1"/>
  <c r="AK25" i="1"/>
  <c r="AI25" i="1"/>
  <c r="AH25" i="1"/>
  <c r="AG25" i="1"/>
  <c r="AF25" i="1"/>
  <c r="AE25" i="1"/>
  <c r="AD25" i="1"/>
  <c r="AC25" i="1"/>
  <c r="AB25" i="1"/>
  <c r="AA25" i="1"/>
  <c r="Y25" i="1"/>
  <c r="W25" i="1"/>
  <c r="U25" i="1"/>
  <c r="R25" i="1"/>
  <c r="Q25" i="1"/>
  <c r="N25" i="1"/>
  <c r="M25" i="1"/>
  <c r="L25" i="1"/>
  <c r="J25" i="1"/>
  <c r="I25" i="1"/>
  <c r="G25" i="1"/>
  <c r="F25" i="1"/>
  <c r="E25" i="1"/>
  <c r="D25" i="1"/>
  <c r="C25" i="1"/>
  <c r="B25" i="1"/>
  <c r="A25" i="1"/>
  <c r="AO24" i="1"/>
  <c r="AL24" i="1"/>
  <c r="AK24" i="1"/>
  <c r="AJ24" i="1"/>
  <c r="AI24" i="1"/>
  <c r="AH24" i="1"/>
  <c r="AG24" i="1"/>
  <c r="AF24" i="1"/>
  <c r="AN24" i="1" s="1"/>
  <c r="AE24" i="1"/>
  <c r="AM24" i="1" s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A24" i="1"/>
  <c r="AO23" i="1"/>
  <c r="AK23" i="1"/>
  <c r="AI23" i="1"/>
  <c r="AH23" i="1"/>
  <c r="AG23" i="1"/>
  <c r="AF23" i="1"/>
  <c r="AE23" i="1"/>
  <c r="AD23" i="1"/>
  <c r="AC23" i="1"/>
  <c r="AB23" i="1"/>
  <c r="AA23" i="1"/>
  <c r="Y23" i="1"/>
  <c r="W23" i="1"/>
  <c r="V23" i="1"/>
  <c r="U23" i="1"/>
  <c r="T23" i="1"/>
  <c r="S23" i="1"/>
  <c r="R23" i="1"/>
  <c r="Q23" i="1"/>
  <c r="O23" i="1"/>
  <c r="N23" i="1"/>
  <c r="M23" i="1"/>
  <c r="L23" i="1"/>
  <c r="K23" i="1"/>
  <c r="J23" i="1"/>
  <c r="H23" i="1"/>
  <c r="G23" i="1"/>
  <c r="F23" i="1"/>
  <c r="E23" i="1"/>
  <c r="D23" i="1"/>
  <c r="C23" i="1"/>
  <c r="B23" i="1"/>
  <c r="A23" i="1"/>
  <c r="AO22" i="1"/>
  <c r="AL22" i="1"/>
  <c r="AK22" i="1"/>
  <c r="AI22" i="1"/>
  <c r="AH22" i="1"/>
  <c r="AG22" i="1"/>
  <c r="AE22" i="1"/>
  <c r="AD22" i="1"/>
  <c r="AC22" i="1"/>
  <c r="AA22" i="1"/>
  <c r="Y22" i="1"/>
  <c r="X22" i="1"/>
  <c r="W22" i="1"/>
  <c r="V22" i="1"/>
  <c r="U22" i="1"/>
  <c r="T22" i="1"/>
  <c r="S22" i="1"/>
  <c r="R22" i="1"/>
  <c r="Q22" i="1"/>
  <c r="O22" i="1"/>
  <c r="N22" i="1"/>
  <c r="M22" i="1"/>
  <c r="L22" i="1"/>
  <c r="J22" i="1"/>
  <c r="I22" i="1"/>
  <c r="H22" i="1"/>
  <c r="G22" i="1"/>
  <c r="F22" i="1"/>
  <c r="E22" i="1"/>
  <c r="D22" i="1"/>
  <c r="C22" i="1"/>
  <c r="B22" i="1"/>
  <c r="A22" i="1"/>
  <c r="AO21" i="1"/>
  <c r="AK21" i="1"/>
  <c r="AG21" i="1"/>
  <c r="Y21" i="1"/>
  <c r="U21" i="1"/>
  <c r="Q21" i="1"/>
  <c r="G21" i="1"/>
  <c r="F21" i="1"/>
  <c r="E21" i="1"/>
  <c r="D21" i="1"/>
  <c r="C21" i="1"/>
  <c r="B21" i="1"/>
  <c r="A21" i="1"/>
  <c r="AO20" i="1"/>
  <c r="AJ20" i="1"/>
  <c r="AF20" i="1"/>
  <c r="AB20" i="1"/>
  <c r="X20" i="1"/>
  <c r="T20" i="1"/>
  <c r="P20" i="1"/>
  <c r="L20" i="1"/>
  <c r="H20" i="1"/>
  <c r="G20" i="1"/>
  <c r="F20" i="1"/>
  <c r="E20" i="1"/>
  <c r="D20" i="1"/>
  <c r="C20" i="1"/>
  <c r="B20" i="1"/>
  <c r="A20" i="1"/>
  <c r="AO19" i="1"/>
  <c r="AE19" i="1"/>
  <c r="G19" i="1"/>
  <c r="F19" i="1"/>
  <c r="E19" i="1"/>
  <c r="D19" i="1"/>
  <c r="C19" i="1"/>
  <c r="B19" i="1"/>
  <c r="A19" i="1"/>
  <c r="AS14" i="1"/>
  <c r="AK14" i="1"/>
  <c r="AI14" i="1"/>
  <c r="AG14" i="1"/>
  <c r="AE14" i="1"/>
  <c r="AB14" i="1"/>
  <c r="AA14" i="1"/>
  <c r="Y14" i="1"/>
  <c r="W14" i="1"/>
  <c r="U14" i="1"/>
  <c r="S14" i="1"/>
  <c r="R14" i="1"/>
  <c r="Q14" i="1"/>
  <c r="N14" i="1"/>
  <c r="L14" i="1"/>
  <c r="J14" i="1"/>
  <c r="H19" i="1" l="1"/>
  <c r="AM27" i="1"/>
  <c r="K67" i="1"/>
  <c r="M65" i="1"/>
  <c r="M58" i="1" s="1"/>
  <c r="AN71" i="1"/>
  <c r="AF14" i="1"/>
  <c r="AF44" i="1"/>
  <c r="AF21" i="1" s="1"/>
  <c r="P77" i="1"/>
  <c r="P76" i="1" s="1"/>
  <c r="P74" i="1" s="1"/>
  <c r="P22" i="1" s="1"/>
  <c r="Z76" i="1"/>
  <c r="Z74" i="1" s="1"/>
  <c r="Z22" i="1" s="1"/>
  <c r="Z114" i="1"/>
  <c r="P114" i="1" s="1"/>
  <c r="L19" i="1"/>
  <c r="AB19" i="1"/>
  <c r="AM23" i="1"/>
  <c r="N19" i="1"/>
  <c r="AN26" i="1"/>
  <c r="AD20" i="1"/>
  <c r="X44" i="1"/>
  <c r="X21" i="1" s="1"/>
  <c r="V44" i="1"/>
  <c r="V21" i="1" s="1"/>
  <c r="V14" i="1"/>
  <c r="AN55" i="1"/>
  <c r="AD44" i="1"/>
  <c r="AD14" i="1"/>
  <c r="K58" i="1"/>
  <c r="AJ14" i="1"/>
  <c r="AJ22" i="1"/>
  <c r="R19" i="1"/>
  <c r="I44" i="1"/>
  <c r="I21" i="1" s="1"/>
  <c r="I19" i="1" s="1"/>
  <c r="AR14" i="1"/>
  <c r="AN103" i="1"/>
  <c r="P103" i="1"/>
  <c r="T103" i="1" s="1"/>
  <c r="AN22" i="1"/>
  <c r="AM25" i="1"/>
  <c r="AF19" i="1"/>
  <c r="AN23" i="1"/>
  <c r="AN25" i="1"/>
  <c r="V19" i="1"/>
  <c r="Q19" i="1"/>
  <c r="U19" i="1"/>
  <c r="AC26" i="1"/>
  <c r="AM34" i="1"/>
  <c r="AG19" i="1"/>
  <c r="AK19" i="1"/>
  <c r="H44" i="1"/>
  <c r="H21" i="1" s="1"/>
  <c r="AM22" i="1"/>
  <c r="AM41" i="1"/>
  <c r="AM45" i="1"/>
  <c r="Z50" i="1"/>
  <c r="P50" i="1" s="1"/>
  <c r="AH47" i="1"/>
  <c r="AH45" i="1" s="1"/>
  <c r="AH44" i="1" s="1"/>
  <c r="AH21" i="1" s="1"/>
  <c r="AH19" i="1" s="1"/>
  <c r="P51" i="1"/>
  <c r="AN51" i="1"/>
  <c r="AC58" i="1"/>
  <c r="K65" i="1"/>
  <c r="AC71" i="1"/>
  <c r="AN74" i="1"/>
  <c r="P81" i="1"/>
  <c r="P78" i="1" s="1"/>
  <c r="P23" i="1" s="1"/>
  <c r="I78" i="1"/>
  <c r="I23" i="1" s="1"/>
  <c r="AN85" i="1"/>
  <c r="Z85" i="1"/>
  <c r="P85" i="1" s="1"/>
  <c r="AN86" i="1"/>
  <c r="Z86" i="1"/>
  <c r="P86" i="1" s="1"/>
  <c r="AN45" i="1"/>
  <c r="AL47" i="1"/>
  <c r="AL45" i="1" s="1"/>
  <c r="AL44" i="1" s="1"/>
  <c r="AL21" i="1" s="1"/>
  <c r="AL19" i="1" s="1"/>
  <c r="Z48" i="1"/>
  <c r="AN81" i="1"/>
  <c r="Z108" i="1"/>
  <c r="P108" i="1" s="1"/>
  <c r="T108" i="1" s="1"/>
  <c r="AN108" i="1"/>
  <c r="AM31" i="1"/>
  <c r="AM47" i="1"/>
  <c r="K47" i="1"/>
  <c r="K45" i="1" s="1"/>
  <c r="I58" i="1"/>
  <c r="I14" i="1" s="1"/>
  <c r="X78" i="1"/>
  <c r="AL78" i="1"/>
  <c r="AL23" i="1" s="1"/>
  <c r="Z83" i="1"/>
  <c r="P83" i="1" s="1"/>
  <c r="AN87" i="1"/>
  <c r="AN78" i="1" s="1"/>
  <c r="AJ78" i="1"/>
  <c r="AJ23" i="1" s="1"/>
  <c r="P92" i="1"/>
  <c r="AN98" i="1"/>
  <c r="AL91" i="1"/>
  <c r="AL25" i="1" s="1"/>
  <c r="Z100" i="1"/>
  <c r="P100" i="1" s="1"/>
  <c r="AN101" i="1"/>
  <c r="AN114" i="1"/>
  <c r="AM55" i="1"/>
  <c r="AN77" i="1"/>
  <c r="AN76" i="1" s="1"/>
  <c r="AN110" i="1"/>
  <c r="AN112" i="1"/>
  <c r="AN48" i="1"/>
  <c r="AN50" i="1"/>
  <c r="AM103" i="1"/>
  <c r="O103" i="1" s="1"/>
  <c r="AN102" i="1"/>
  <c r="O91" i="1" l="1"/>
  <c r="K103" i="1"/>
  <c r="K91" i="1" s="1"/>
  <c r="K25" i="1" s="1"/>
  <c r="P48" i="1"/>
  <c r="Z47" i="1"/>
  <c r="Z45" i="1" s="1"/>
  <c r="Z44" i="1" s="1"/>
  <c r="Z21" i="1" s="1"/>
  <c r="AM58" i="1"/>
  <c r="AC44" i="1"/>
  <c r="AC14" i="1"/>
  <c r="T91" i="1"/>
  <c r="AN47" i="1"/>
  <c r="Z91" i="1"/>
  <c r="Z25" i="1" s="1"/>
  <c r="AQ14" i="1"/>
  <c r="AM26" i="1"/>
  <c r="AC20" i="1"/>
  <c r="M44" i="1"/>
  <c r="M21" i="1" s="1"/>
  <c r="M19" i="1" s="1"/>
  <c r="M14" i="1"/>
  <c r="P91" i="1"/>
  <c r="P25" i="1" s="1"/>
  <c r="AJ19" i="1"/>
  <c r="AL14" i="1"/>
  <c r="AN20" i="1"/>
  <c r="AN91" i="1"/>
  <c r="AN14" i="1" s="1"/>
  <c r="AN44" i="1"/>
  <c r="AD21" i="1"/>
  <c r="AN21" i="1" s="1"/>
  <c r="AM91" i="1"/>
  <c r="X23" i="1"/>
  <c r="X19" i="1" s="1"/>
  <c r="X14" i="1"/>
  <c r="K44" i="1"/>
  <c r="K21" i="1" s="1"/>
  <c r="K19" i="1" s="1"/>
  <c r="AM71" i="1"/>
  <c r="Z78" i="1"/>
  <c r="Z23" i="1" s="1"/>
  <c r="AM14" i="1" l="1"/>
  <c r="P47" i="1"/>
  <c r="P45" i="1" s="1"/>
  <c r="P44" i="1" s="1"/>
  <c r="P21" i="1" s="1"/>
  <c r="P19" i="1" s="1"/>
  <c r="P14" i="1"/>
  <c r="AD19" i="1"/>
  <c r="AN19" i="1" s="1"/>
  <c r="AM20" i="1"/>
  <c r="AC19" i="1"/>
  <c r="Z14" i="1"/>
  <c r="O25" i="1"/>
  <c r="O19" i="1" s="1"/>
  <c r="O14" i="1"/>
  <c r="T25" i="1"/>
  <c r="T19" i="1" s="1"/>
  <c r="T14" i="1"/>
  <c r="AP14" i="1"/>
  <c r="K14" i="1"/>
  <c r="AC21" i="1"/>
  <c r="AM44" i="1"/>
  <c r="Z19" i="1"/>
  <c r="AM19" i="1" l="1"/>
  <c r="AM21" i="1"/>
</calcChain>
</file>

<file path=xl/sharedStrings.xml><?xml version="1.0" encoding="utf-8"?>
<sst xmlns="http://schemas.openxmlformats.org/spreadsheetml/2006/main" count="91" uniqueCount="60">
  <si>
    <t>Приложение  № 3</t>
  </si>
  <si>
    <t>к приказу Минэнерго России</t>
  </si>
  <si>
    <t>от 5 мая 2016 г. № 380</t>
  </si>
  <si>
    <t>Форма 3. План освоения капитальных вложений по инвестиционным проектам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</si>
  <si>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 xml:space="preserve">              ООО "Горсети"                </t>
    </r>
  </si>
  <si>
    <t xml:space="preserve">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</si>
  <si>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2024</t>
    </r>
    <r>
      <rPr>
        <sz val="14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</si>
  <si>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</si>
  <si>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</si>
  <si>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</si>
  <si>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</si>
  <si>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</si>
  <si>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</si>
  <si>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</si>
  <si>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01.01.2019 года,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</si>
  <si>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</si>
  <si>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</si>
  <si>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2019 года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</si>
  <si>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</si>
  <si>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</si>
  <si>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</si>
  <si>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</si>
  <si>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 xml:space="preserve">План на 01.01.2019 года </t>
  </si>
  <si>
    <t>План 
на 01.01.2024 года</t>
  </si>
  <si>
    <t xml:space="preserve">Предложение по корректировке утвержденного плана 
на 01.01.2024 года </t>
  </si>
  <si>
    <t>год 2020</t>
  </si>
  <si>
    <t>год 2021</t>
  </si>
  <si>
    <t>год 2022</t>
  </si>
  <si>
    <t>год 2023</t>
  </si>
  <si>
    <t>год 2024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</si>
  <si>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</si>
  <si>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</si>
  <si>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</si>
  <si>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</si>
  <si>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 ч.:</t>
  </si>
  <si>
    <t>проектно-изыскательские работы</t>
  </si>
  <si>
    <t>строительные работы, реконструкция, монтаж оборудования</t>
  </si>
  <si>
    <t>оборудование*</t>
  </si>
  <si>
    <t>прочие затраты</t>
  </si>
  <si>
    <t>в базисном уровне цен</t>
  </si>
  <si>
    <t>в прогнозных ценах соответствующих лет</t>
  </si>
  <si>
    <t>Утвержденный план</t>
  </si>
  <si>
    <t>Факт</t>
  </si>
  <si>
    <t xml:space="preserve">Факт </t>
  </si>
  <si>
    <t xml:space="preserve">Предложение по корректировке утвержденного плана
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</si>
  <si>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</si>
  <si>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</si>
  <si>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</si>
  <si>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</si>
  <si>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</si>
  <si>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</si>
  <si>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</si>
  <si>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</si>
  <si>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</si>
  <si>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</si>
  <si>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нд</t>
  </si>
  <si>
    <t>2022</t>
  </si>
  <si>
    <t>2023</t>
  </si>
  <si>
    <t>2024</t>
  </si>
  <si>
    <t>* В ст.14,19 "оборудование" указаны затраты на материалы и оборудование, отраженные в ст.12 локального сметного расчета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</si>
</sst>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00"/>
    <numFmt numFmtId="166" formatCode="0.000000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1" fillId="0" borderId="0" xfId="1" applyFont="1" applyFill="1" applyAlignment="1">
      <alignment horizontal="center"/>
    </xf>
    <xf numFmtId="164" fontId="2" fillId="0" borderId="0" xfId="1" applyNumberFormat="1" applyFont="1" applyFill="1" applyAlignment="1">
      <alignment horizont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1" fillId="0" borderId="0" xfId="1" applyFont="1" applyFill="1"/>
    <xf numFmtId="0" fontId="4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164" fontId="4" fillId="0" borderId="0" xfId="1" applyNumberFormat="1" applyFont="1" applyFill="1" applyAlignment="1">
      <alignment horizontal="center"/>
    </xf>
    <xf numFmtId="0" fontId="4" fillId="0" borderId="0" xfId="1" applyFont="1" applyFill="1" applyAlignment="1"/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vertical="center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164" fontId="1" fillId="0" borderId="0" xfId="1" applyNumberFormat="1" applyFont="1" applyFill="1" applyAlignment="1">
      <alignment horizontal="center"/>
    </xf>
    <xf numFmtId="164" fontId="6" fillId="0" borderId="0" xfId="1" applyNumberFormat="1" applyFont="1" applyFill="1" applyAlignment="1">
      <alignment horizontal="center"/>
    </xf>
    <xf numFmtId="0" fontId="6" fillId="0" borderId="0" xfId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 applyBorder="1" applyAlignment="1">
      <alignment horizontal="center"/>
    </xf>
    <xf numFmtId="165" fontId="11" fillId="0" borderId="0" xfId="1" applyNumberFormat="1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1" fillId="0" borderId="0" xfId="1" applyNumberFormat="1" applyFont="1" applyFill="1" applyAlignment="1">
      <alignment horizontal="center"/>
    </xf>
    <xf numFmtId="1" fontId="1" fillId="0" borderId="0" xfId="1" applyNumberFormat="1" applyFont="1" applyFill="1"/>
    <xf numFmtId="49" fontId="13" fillId="0" borderId="1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13" fillId="0" borderId="1" xfId="1" applyNumberFormat="1" applyFont="1" applyFill="1" applyBorder="1" applyAlignment="1">
      <alignment horizontal="center" vertical="center" wrapText="1"/>
    </xf>
    <xf numFmtId="0" fontId="13" fillId="0" borderId="1" xfId="1" applyNumberFormat="1" applyFont="1" applyFill="1" applyBorder="1" applyAlignment="1">
      <alignment horizontal="center" vertical="center" wrapText="1"/>
    </xf>
    <xf numFmtId="2" fontId="14" fillId="0" borderId="0" xfId="1" applyNumberFormat="1" applyFont="1" applyFill="1" applyAlignment="1">
      <alignment horizontal="center"/>
    </xf>
    <xf numFmtId="165" fontId="14" fillId="0" borderId="0" xfId="1" applyNumberFormat="1" applyFont="1" applyFill="1" applyAlignment="1">
      <alignment horizontal="center"/>
    </xf>
    <xf numFmtId="0" fontId="15" fillId="0" borderId="0" xfId="1" applyFont="1" applyFill="1"/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164" fontId="16" fillId="0" borderId="1" xfId="1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2" fontId="17" fillId="0" borderId="0" xfId="1" applyNumberFormat="1" applyFont="1" applyFill="1" applyAlignment="1">
      <alignment horizontal="center"/>
    </xf>
    <xf numFmtId="2" fontId="3" fillId="0" borderId="1" xfId="1" applyNumberFormat="1" applyFont="1" applyFill="1" applyBorder="1" applyAlignment="1">
      <alignment horizontal="center" vertical="center" wrapText="1"/>
    </xf>
    <xf numFmtId="2" fontId="1" fillId="0" borderId="0" xfId="1" applyNumberFormat="1" applyFont="1" applyFill="1"/>
    <xf numFmtId="165" fontId="3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/>
    <xf numFmtId="166" fontId="1" fillId="0" borderId="0" xfId="1" applyNumberFormat="1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top"/>
    </xf>
    <xf numFmtId="164" fontId="3" fillId="0" borderId="0" xfId="1" applyNumberFormat="1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center"/>
    </xf>
    <xf numFmtId="164" fontId="6" fillId="0" borderId="0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4/&#1050;&#1086;&#1088;&#1088;&#1077;&#1082;&#1090;&#1080;&#1088;&#1086;&#1074;&#1082;&#1072;%201%20&#1048;&#1055;%202024/&#1060;&#1086;&#1088;&#1084;&#1099;%20&#1087;&#1086;%20&#1055;&#1088;&#1080;&#1082;&#1072;&#1079;&#1091;%20380%20&#1048;&#1055;%202020-2024%20-&#1082;&#1086;&#1088;&#1088;&#1077;&#1082;&#1090;&#1080;&#1088;&#1086;&#1074;&#1082;&#1072;%20&#1048;&#1055;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1018_1037000158513_01_1_69_"/>
      <sheetName val="D1018_1037000158513_01_2_69"/>
      <sheetName val="D1018_1037000158513_01_3_69"/>
      <sheetName val="I0427_1037000158513_01_3_69"/>
      <sheetName val="D1018_1037000158513_01_5_69"/>
      <sheetName val="I0427_1037000158513_02_0_69_"/>
      <sheetName val="I0427_1037000158513_03_0_69_"/>
      <sheetName val="I0427_1037000158513_04_0_69_"/>
      <sheetName val="5"/>
      <sheetName val="I0427_1037000158513_05_0_69_"/>
      <sheetName val="I0427_1037000158513_06_0_69_"/>
      <sheetName val="I0427_1037000158513_07_0_69_"/>
      <sheetName val="I0427_1037000158513_08_0_69_"/>
      <sheetName val="I0427_1037000158513_09_0_69_"/>
      <sheetName val="I0427_1037000158513_10_0_69_"/>
      <sheetName val="I0427_1037000158513_11_1_69_"/>
      <sheetName val="I0427_1037000158513_11_2_69_"/>
      <sheetName val="I0427_1037000158513_11_3_69_"/>
      <sheetName val="I0427_1037000158513_12_0_69_"/>
      <sheetName val="I0427_1037000158513_13_0_69_"/>
      <sheetName val="I0427_1037000158513_14_0_69_"/>
      <sheetName val="I0427_1037000158513_15_0_69_"/>
      <sheetName val="I0427_1037000158513_16_0_69_"/>
      <sheetName val="I0427_1037000158513_17_0_69_"/>
      <sheetName val="I0427_1037000158513_18_0_69_"/>
      <sheetName val="I0427_1037000158513_19_0_69_"/>
    </sheetNames>
    <sheetDataSet>
      <sheetData sheetId="0"/>
      <sheetData sheetId="1"/>
      <sheetData sheetId="2"/>
      <sheetData sheetId="3"/>
      <sheetData sheetId="4"/>
      <sheetData sheetId="5">
        <row r="19">
          <cell r="A19">
            <v>0</v>
          </cell>
          <cell r="B19" t="str">
            <v>ВСЕГО по инвестиционной программе, в том числе:</v>
          </cell>
          <cell r="C19" t="str">
            <v>Г</v>
          </cell>
          <cell r="N19" t="str">
            <v>нд</v>
          </cell>
          <cell r="O19" t="str">
            <v>нд</v>
          </cell>
          <cell r="P19" t="str">
            <v>нд</v>
          </cell>
          <cell r="Q19" t="str">
            <v>нд</v>
          </cell>
          <cell r="DC19" t="str">
            <v>нд</v>
          </cell>
        </row>
        <row r="20">
          <cell r="A20" t="str">
            <v>0.1</v>
          </cell>
          <cell r="B20" t="str">
            <v>Технологическое присоединение, всего</v>
          </cell>
          <cell r="C20" t="str">
            <v>Г</v>
          </cell>
          <cell r="N20" t="str">
            <v>нд</v>
          </cell>
          <cell r="O20" t="str">
            <v>нд</v>
          </cell>
          <cell r="P20" t="str">
            <v>нд</v>
          </cell>
          <cell r="Q20" t="str">
            <v>нд</v>
          </cell>
          <cell r="DC20" t="str">
            <v>нд</v>
          </cell>
        </row>
        <row r="21">
          <cell r="A21" t="str">
            <v>0.2</v>
          </cell>
          <cell r="B21" t="str">
            <v>Реконструкция, модернизация, техническое перевооружение, всего</v>
          </cell>
          <cell r="C21" t="str">
            <v>Г</v>
          </cell>
          <cell r="N21" t="str">
            <v>нд</v>
          </cell>
          <cell r="O21" t="str">
            <v>нд</v>
          </cell>
          <cell r="P21" t="str">
            <v>нд</v>
          </cell>
          <cell r="Q21" t="str">
            <v>нд</v>
          </cell>
          <cell r="DC21" t="str">
            <v>нд</v>
          </cell>
        </row>
        <row r="22">
          <cell r="A22" t="str">
            <v>0.3</v>
          </cell>
          <cell r="B22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2" t="str">
            <v>Г</v>
          </cell>
          <cell r="N22" t="str">
            <v>нд</v>
          </cell>
          <cell r="O22" t="str">
            <v>нд</v>
          </cell>
          <cell r="P22" t="str">
            <v>нд</v>
          </cell>
          <cell r="Q22" t="str">
            <v>нд</v>
          </cell>
          <cell r="DC22" t="str">
            <v>нд</v>
          </cell>
        </row>
        <row r="23">
          <cell r="A23" t="str">
            <v>0.4</v>
          </cell>
          <cell r="B23" t="str">
            <v>Прочее новое строительство объектов электросетевого хозяйства, всего</v>
          </cell>
          <cell r="C23" t="str">
            <v>Г</v>
          </cell>
          <cell r="N23" t="str">
            <v>нд</v>
          </cell>
          <cell r="O23" t="str">
            <v>нд</v>
          </cell>
          <cell r="P23" t="str">
            <v>нд</v>
          </cell>
          <cell r="Q23" t="str">
            <v>нд</v>
          </cell>
          <cell r="DC23" t="str">
            <v>нд</v>
          </cell>
        </row>
        <row r="24">
          <cell r="A24" t="str">
            <v>0.5</v>
          </cell>
          <cell r="B24" t="str">
            <v>Покупка земельных участков для целей реализации инвестиционных проектов, всего</v>
          </cell>
          <cell r="C24" t="str">
            <v>Г</v>
          </cell>
          <cell r="N24" t="str">
            <v>нд</v>
          </cell>
          <cell r="O24" t="str">
            <v>нд</v>
          </cell>
          <cell r="P24" t="str">
            <v>нд</v>
          </cell>
          <cell r="Q24" t="str">
            <v>нд</v>
          </cell>
          <cell r="DC24" t="str">
            <v>нд</v>
          </cell>
        </row>
        <row r="25">
          <cell r="A25" t="str">
            <v>0.6</v>
          </cell>
          <cell r="B25" t="str">
            <v>Прочие инвестиционные проекты, всего</v>
          </cell>
          <cell r="C25" t="str">
            <v>Г</v>
          </cell>
          <cell r="N25" t="str">
            <v>нд</v>
          </cell>
          <cell r="O25" t="str">
            <v>нд</v>
          </cell>
          <cell r="P25" t="str">
            <v>нд</v>
          </cell>
          <cell r="Q25" t="str">
            <v>нд</v>
          </cell>
          <cell r="DC25" t="str">
            <v>нд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  <cell r="N26" t="str">
            <v>нд</v>
          </cell>
          <cell r="O26" t="str">
            <v>нд</v>
          </cell>
          <cell r="P26" t="str">
            <v>нд</v>
          </cell>
          <cell r="Q26" t="str">
            <v>нд</v>
          </cell>
          <cell r="DC26" t="str">
            <v>нд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  <cell r="N27" t="str">
            <v>нд</v>
          </cell>
          <cell r="O27" t="str">
            <v>нд</v>
          </cell>
          <cell r="P27" t="str">
            <v>нд</v>
          </cell>
          <cell r="Q27" t="str">
            <v>нд</v>
          </cell>
          <cell r="DC27" t="str">
            <v>нд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Г</v>
          </cell>
          <cell r="N28" t="str">
            <v>нд</v>
          </cell>
          <cell r="O28" t="str">
            <v>нд</v>
          </cell>
          <cell r="P28" t="str">
            <v>нд</v>
          </cell>
          <cell r="Q28" t="str">
            <v>нд</v>
          </cell>
          <cell r="DC28" t="str">
            <v>нд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Г</v>
          </cell>
          <cell r="N29" t="str">
            <v>нд</v>
          </cell>
          <cell r="O29" t="str">
            <v>нд</v>
          </cell>
          <cell r="P29" t="str">
            <v>нд</v>
          </cell>
          <cell r="Q29" t="str">
            <v>нд</v>
          </cell>
          <cell r="DC29" t="str">
            <v>нд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Г</v>
          </cell>
          <cell r="N30" t="str">
            <v>нд</v>
          </cell>
          <cell r="O30" t="str">
            <v>нд</v>
          </cell>
          <cell r="P30" t="str">
            <v>нд</v>
          </cell>
          <cell r="Q30" t="str">
            <v>нд</v>
          </cell>
          <cell r="DC30" t="str">
            <v>нд</v>
          </cell>
        </row>
        <row r="31">
          <cell r="A31" t="str">
            <v>1.1.2</v>
          </cell>
          <cell r="B31" t="str">
            <v>Технологическое присоединение объектов электросетевого хозяйства, всего, в том числе:</v>
          </cell>
          <cell r="C31" t="str">
            <v>Г</v>
          </cell>
          <cell r="N31" t="str">
            <v>нд</v>
          </cell>
          <cell r="O31" t="str">
            <v>нд</v>
          </cell>
          <cell r="P31" t="str">
            <v>нд</v>
          </cell>
          <cell r="Q31" t="str">
            <v>нд</v>
          </cell>
          <cell r="DC31" t="str">
            <v>нд</v>
          </cell>
        </row>
        <row r="32">
          <cell r="A32" t="str">
            <v>1.1.2.1</v>
          </cell>
          <cell r="B32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2" t="str">
            <v>Г</v>
          </cell>
          <cell r="N32" t="str">
            <v>нд</v>
          </cell>
          <cell r="O32" t="str">
            <v>нд</v>
          </cell>
          <cell r="P32" t="str">
            <v>нд</v>
          </cell>
          <cell r="Q32" t="str">
            <v>нд</v>
          </cell>
          <cell r="DC32" t="str">
            <v>нд</v>
          </cell>
        </row>
        <row r="33">
          <cell r="A33" t="str">
            <v>1.1.2.2</v>
          </cell>
          <cell r="B33" t="str">
            <v>Технологическое присоединение к электрическим сетям иных сетевых организаций, всего, в том числе:</v>
          </cell>
          <cell r="C33" t="str">
            <v>Г</v>
          </cell>
          <cell r="N33" t="str">
            <v>нд</v>
          </cell>
          <cell r="O33" t="str">
            <v>нд</v>
          </cell>
          <cell r="P33" t="str">
            <v>нд</v>
          </cell>
          <cell r="Q33" t="str">
            <v>нд</v>
          </cell>
          <cell r="DC33" t="str">
            <v>нд</v>
          </cell>
        </row>
        <row r="34">
          <cell r="A34" t="str">
            <v>1.1.3</v>
          </cell>
          <cell r="B34" t="str">
            <v>Технологическое присоединение объектов по производству электрической энергии всего, в том числе:</v>
          </cell>
          <cell r="C34" t="str">
            <v>Г</v>
          </cell>
          <cell r="N34" t="str">
            <v>нд</v>
          </cell>
          <cell r="O34" t="str">
            <v>нд</v>
          </cell>
          <cell r="P34" t="str">
            <v>нд</v>
          </cell>
          <cell r="Q34" t="str">
            <v>нд</v>
          </cell>
          <cell r="DC34" t="str">
            <v>нд</v>
          </cell>
        </row>
        <row r="35">
          <cell r="A35" t="str">
            <v>1.1.3.1</v>
          </cell>
          <cell r="B35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5" t="str">
            <v>Г</v>
          </cell>
          <cell r="N35" t="str">
            <v>нд</v>
          </cell>
          <cell r="O35" t="str">
            <v>нд</v>
          </cell>
          <cell r="P35" t="str">
            <v>нд</v>
          </cell>
          <cell r="Q35" t="str">
            <v>нд</v>
          </cell>
          <cell r="DC35" t="str">
            <v>нд</v>
          </cell>
        </row>
        <row r="36">
          <cell r="A36" t="str">
            <v>1.1.3.1</v>
          </cell>
          <cell r="B3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  <cell r="N36" t="str">
            <v>нд</v>
          </cell>
          <cell r="O36" t="str">
            <v>нд</v>
          </cell>
          <cell r="P36" t="str">
            <v>нд</v>
          </cell>
          <cell r="Q36" t="str">
            <v>нд</v>
          </cell>
          <cell r="DC36" t="str">
            <v>нд</v>
          </cell>
        </row>
        <row r="37">
          <cell r="A37" t="str">
            <v>1.1.3.1</v>
          </cell>
          <cell r="B3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7" t="str">
            <v>Г</v>
          </cell>
          <cell r="N37" t="str">
            <v>нд</v>
          </cell>
          <cell r="O37" t="str">
            <v>нд</v>
          </cell>
          <cell r="P37" t="str">
            <v>нд</v>
          </cell>
          <cell r="Q37" t="str">
            <v>нд</v>
          </cell>
          <cell r="DC37" t="str">
            <v>нд</v>
          </cell>
        </row>
        <row r="38">
          <cell r="A38" t="str">
            <v>1.1.3.2</v>
          </cell>
          <cell r="B38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  <cell r="N38" t="str">
            <v>нд</v>
          </cell>
          <cell r="O38" t="str">
            <v>нд</v>
          </cell>
          <cell r="P38" t="str">
            <v>нд</v>
          </cell>
          <cell r="Q38" t="str">
            <v>нд</v>
          </cell>
          <cell r="DC38" t="str">
            <v>нд</v>
          </cell>
        </row>
        <row r="39">
          <cell r="A39" t="str">
            <v>1.1.3.2</v>
          </cell>
          <cell r="B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9" t="str">
            <v>Г</v>
          </cell>
          <cell r="N39" t="str">
            <v>нд</v>
          </cell>
          <cell r="O39" t="str">
            <v>нд</v>
          </cell>
          <cell r="P39" t="str">
            <v>нд</v>
          </cell>
          <cell r="Q39" t="str">
            <v>нд</v>
          </cell>
          <cell r="DC39" t="str">
            <v>нд</v>
          </cell>
        </row>
        <row r="40">
          <cell r="A40" t="str">
            <v>1.1.3.2</v>
          </cell>
          <cell r="B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  <cell r="N40" t="str">
            <v>нд</v>
          </cell>
          <cell r="O40" t="str">
            <v>нд</v>
          </cell>
          <cell r="P40" t="str">
            <v>нд</v>
          </cell>
          <cell r="Q40" t="str">
            <v>нд</v>
          </cell>
          <cell r="DC40" t="str">
            <v>нд</v>
          </cell>
        </row>
        <row r="41">
          <cell r="A41" t="str">
            <v>1.1.4</v>
          </cell>
          <cell r="B41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1" t="str">
            <v>Г</v>
          </cell>
          <cell r="N41" t="str">
            <v>нд</v>
          </cell>
          <cell r="O41" t="str">
            <v>нд</v>
          </cell>
          <cell r="P41" t="str">
            <v>нд</v>
          </cell>
          <cell r="Q41" t="str">
            <v>нд</v>
          </cell>
          <cell r="DC41" t="str">
            <v>нд</v>
          </cell>
        </row>
        <row r="42">
          <cell r="A42" t="str">
            <v>1.1.4.1</v>
          </cell>
          <cell r="B42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2" t="str">
            <v>Г</v>
          </cell>
          <cell r="N42" t="str">
            <v>нд</v>
          </cell>
          <cell r="O42" t="str">
            <v>нд</v>
          </cell>
          <cell r="P42" t="str">
            <v>нд</v>
          </cell>
          <cell r="Q42" t="str">
            <v>нд</v>
          </cell>
          <cell r="DC42" t="str">
            <v>нд</v>
          </cell>
        </row>
        <row r="43">
          <cell r="A43" t="str">
            <v>1.1.4.2</v>
          </cell>
          <cell r="B43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3" t="str">
            <v>Г</v>
          </cell>
          <cell r="N43" t="str">
            <v>нд</v>
          </cell>
          <cell r="O43" t="str">
            <v>нд</v>
          </cell>
          <cell r="P43" t="str">
            <v>нд</v>
          </cell>
          <cell r="Q43" t="str">
            <v>нд</v>
          </cell>
          <cell r="DC43" t="str">
            <v>нд</v>
          </cell>
        </row>
        <row r="44">
          <cell r="A44" t="str">
            <v>1.2</v>
          </cell>
          <cell r="B44" t="str">
            <v>Реконструкция, модернизация, техническое перевооружение всего, в том числе:</v>
          </cell>
          <cell r="C44" t="str">
            <v>Г</v>
          </cell>
          <cell r="N44" t="str">
            <v>нд</v>
          </cell>
          <cell r="O44" t="str">
            <v>нд</v>
          </cell>
          <cell r="P44" t="str">
            <v>нд</v>
          </cell>
          <cell r="Q44" t="str">
            <v>нд</v>
          </cell>
          <cell r="DC44" t="str">
            <v>нд</v>
          </cell>
        </row>
        <row r="45">
          <cell r="A45" t="str">
            <v>1.2.1</v>
          </cell>
          <cell r="B45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5" t="str">
            <v>Г</v>
          </cell>
          <cell r="N45" t="str">
            <v>нд</v>
          </cell>
          <cell r="O45" t="str">
            <v>нд</v>
          </cell>
          <cell r="P45" t="str">
            <v>нд</v>
          </cell>
          <cell r="Q45" t="str">
            <v>нд</v>
          </cell>
          <cell r="DC45" t="str">
            <v>нд</v>
          </cell>
        </row>
        <row r="46">
          <cell r="A46" t="str">
            <v>1.2.1.1</v>
          </cell>
          <cell r="B46" t="str">
            <v>Реконструкция трансформаторных и иных подстанций, всего, в числе:</v>
          </cell>
          <cell r="C46" t="str">
            <v>Г</v>
          </cell>
          <cell r="N46" t="str">
            <v>нд</v>
          </cell>
          <cell r="O46" t="str">
            <v>нд</v>
          </cell>
          <cell r="P46" t="str">
            <v>нд</v>
          </cell>
          <cell r="Q46" t="str">
            <v>нд</v>
          </cell>
          <cell r="R46" t="str">
            <v>нд</v>
          </cell>
          <cell r="S46" t="str">
            <v>нд</v>
          </cell>
          <cell r="T46" t="str">
            <v>нд</v>
          </cell>
          <cell r="U46" t="str">
            <v>нд</v>
          </cell>
          <cell r="V46" t="str">
            <v>нд</v>
          </cell>
          <cell r="W46" t="str">
            <v>нд</v>
          </cell>
          <cell r="X46" t="str">
            <v>нд</v>
          </cell>
          <cell r="Y46" t="str">
            <v>нд</v>
          </cell>
          <cell r="Z46" t="str">
            <v>нд</v>
          </cell>
          <cell r="AA46" t="str">
            <v>нд</v>
          </cell>
          <cell r="AB46" t="str">
            <v>нд</v>
          </cell>
          <cell r="AC46" t="str">
            <v>нд</v>
          </cell>
          <cell r="AD46" t="str">
            <v>нд</v>
          </cell>
          <cell r="AE46" t="str">
            <v>нд</v>
          </cell>
          <cell r="AF46" t="str">
            <v>нд</v>
          </cell>
          <cell r="AG46" t="str">
            <v>нд</v>
          </cell>
          <cell r="AH46" t="str">
            <v>нд</v>
          </cell>
          <cell r="AI46" t="str">
            <v>нд</v>
          </cell>
          <cell r="AJ46" t="str">
            <v>нд</v>
          </cell>
          <cell r="AK46" t="str">
            <v>нд</v>
          </cell>
          <cell r="AL46" t="str">
            <v>нд</v>
          </cell>
          <cell r="AM46" t="str">
            <v>нд</v>
          </cell>
          <cell r="AN46" t="str">
            <v>нд</v>
          </cell>
          <cell r="AO46" t="str">
            <v>нд</v>
          </cell>
          <cell r="AP46" t="str">
            <v>нд</v>
          </cell>
          <cell r="AQ46" t="str">
            <v>нд</v>
          </cell>
          <cell r="AR46" t="str">
            <v>нд</v>
          </cell>
          <cell r="AS46" t="str">
            <v>нд</v>
          </cell>
          <cell r="AT46" t="str">
            <v>нд</v>
          </cell>
          <cell r="AU46" t="str">
            <v>нд</v>
          </cell>
          <cell r="AV46" t="str">
            <v>нд</v>
          </cell>
          <cell r="AW46" t="str">
            <v>нд</v>
          </cell>
          <cell r="AX46" t="str">
            <v>нд</v>
          </cell>
          <cell r="AY46" t="str">
            <v>нд</v>
          </cell>
        </row>
        <row r="47">
          <cell r="A47" t="str">
            <v>1.2.1.2</v>
          </cell>
          <cell r="B47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7" t="str">
            <v>Г</v>
          </cell>
          <cell r="N47" t="str">
            <v>нд</v>
          </cell>
          <cell r="O47" t="str">
            <v>нд</v>
          </cell>
          <cell r="P47" t="str">
            <v>нд</v>
          </cell>
          <cell r="Q47" t="str">
            <v>нд</v>
          </cell>
          <cell r="DC47" t="str">
            <v>нд</v>
          </cell>
        </row>
        <row r="48">
          <cell r="A48" t="str">
            <v>1.2.1.2</v>
          </cell>
          <cell r="B48" t="str">
            <v>Монтаж системы сигнализации в трансформаторной подстанции</v>
          </cell>
          <cell r="C48" t="str">
            <v>J_0000060027</v>
          </cell>
          <cell r="N48" t="str">
            <v>Н</v>
          </cell>
          <cell r="O48">
            <v>2020</v>
          </cell>
          <cell r="P48">
            <v>2021</v>
          </cell>
          <cell r="Q48">
            <v>2021</v>
          </cell>
          <cell r="S48">
            <v>1.3772422302543508</v>
          </cell>
          <cell r="W48">
            <v>1.3772422302543508</v>
          </cell>
          <cell r="DC48" t="str">
            <v>нд</v>
          </cell>
        </row>
        <row r="49">
          <cell r="A49" t="str">
            <v>1.2.1.2</v>
          </cell>
          <cell r="B49" t="str">
            <v>Установка системы телемеханики и диспетчеризации</v>
          </cell>
          <cell r="C49" t="str">
            <v>J_000006089</v>
          </cell>
          <cell r="N49" t="str">
            <v>Н</v>
          </cell>
          <cell r="O49">
            <v>2020</v>
          </cell>
          <cell r="P49">
            <v>2024</v>
          </cell>
          <cell r="Q49">
            <v>2024</v>
          </cell>
          <cell r="S49">
            <v>3.1111339732262384</v>
          </cell>
          <cell r="W49">
            <v>3.1111339732262384</v>
          </cell>
          <cell r="DC49" t="str">
            <v>Включение работ, не выполненных в 2021 году по причине сокращения рабочего времени персонала на рабочих местах в связи с неблагоприятной эпидемиологической обстановкой, обусловленной COVID-19, а также уточнение стоимости материалов и оборудования.</v>
          </cell>
        </row>
        <row r="50">
          <cell r="A50" t="str">
            <v>1.2.1.2</v>
          </cell>
          <cell r="B50" t="str">
            <v>Реконструкция РП "ЛПК"</v>
          </cell>
          <cell r="C50" t="str">
            <v>J_0000000029</v>
          </cell>
          <cell r="N50" t="str">
            <v>П</v>
          </cell>
          <cell r="O50">
            <v>2020</v>
          </cell>
          <cell r="P50">
            <v>2020</v>
          </cell>
          <cell r="Q50">
            <v>2020</v>
          </cell>
          <cell r="S50">
            <v>3.9512995394912989</v>
          </cell>
          <cell r="W50">
            <v>3.9512995394912989</v>
          </cell>
          <cell r="DC50" t="str">
            <v>нд</v>
          </cell>
        </row>
        <row r="51">
          <cell r="A51" t="str">
            <v>1.2.1.2</v>
          </cell>
          <cell r="B51" t="str">
            <v>Реконструкция РП "Сибкартель"</v>
          </cell>
          <cell r="C51" t="str">
            <v>J_0000000030</v>
          </cell>
          <cell r="N51" t="str">
            <v>П</v>
          </cell>
          <cell r="O51">
            <v>2021</v>
          </cell>
          <cell r="P51">
            <v>2021</v>
          </cell>
          <cell r="Q51">
            <v>2021</v>
          </cell>
          <cell r="S51">
            <v>3.8231254538152615</v>
          </cell>
          <cell r="W51">
            <v>3.8231254538152615</v>
          </cell>
          <cell r="DC51" t="str">
            <v>нд</v>
          </cell>
        </row>
        <row r="52">
          <cell r="A52" t="str">
            <v>1.2.1.2</v>
          </cell>
          <cell r="B52" t="str">
            <v>Реконструкция РП "Фрунзенский"</v>
          </cell>
          <cell r="C52" t="str">
            <v>J_0000000031</v>
          </cell>
          <cell r="N52" t="str">
            <v>П</v>
          </cell>
          <cell r="O52" t="str">
            <v>нд</v>
          </cell>
          <cell r="P52">
            <v>2024</v>
          </cell>
          <cell r="S52">
            <v>3.2037561860776438</v>
          </cell>
          <cell r="W52">
            <v>3.2037561860776438</v>
          </cell>
          <cell r="DC52" t="str">
            <v>Исключение мероприятий в целях включения более приоритетных проектов</v>
          </cell>
        </row>
        <row r="53">
          <cell r="A53" t="str">
            <v>1.2.1.2</v>
          </cell>
          <cell r="B53" t="str">
            <v>Реконструкция РП "Хлебозавод"</v>
          </cell>
          <cell r="C53" t="str">
            <v>J_0000000033</v>
          </cell>
          <cell r="N53" t="str">
            <v>П</v>
          </cell>
          <cell r="O53">
            <v>2022</v>
          </cell>
          <cell r="P53">
            <v>2022</v>
          </cell>
          <cell r="Q53">
            <v>2022</v>
          </cell>
          <cell r="S53">
            <v>1.3643287282463186</v>
          </cell>
          <cell r="W53">
            <v>1.3643287282463186</v>
          </cell>
          <cell r="DC53" t="str">
            <v>нд</v>
          </cell>
        </row>
        <row r="54">
          <cell r="A54" t="str">
            <v>1.2.1.2</v>
          </cell>
          <cell r="B54" t="str">
            <v>Реконструкция РП "Черных"</v>
          </cell>
          <cell r="C54" t="str">
            <v>J_0000000032</v>
          </cell>
          <cell r="N54" t="str">
            <v>нд</v>
          </cell>
          <cell r="O54" t="str">
            <v>нд</v>
          </cell>
          <cell r="P54" t="str">
            <v>нд</v>
          </cell>
          <cell r="Q54" t="str">
            <v>нд</v>
          </cell>
          <cell r="S54">
            <v>0</v>
          </cell>
          <cell r="W54">
            <v>0</v>
          </cell>
          <cell r="DC54" t="str">
            <v>нд</v>
          </cell>
        </row>
        <row r="55">
          <cell r="A55" t="str">
            <v>1.2.2</v>
          </cell>
          <cell r="B55" t="str">
            <v>Реконструкция, модернизация, техническое перевооружение линий электропередачи, всего, в том числе:</v>
          </cell>
          <cell r="C55" t="str">
            <v>Г</v>
          </cell>
          <cell r="N55" t="str">
            <v>нд</v>
          </cell>
          <cell r="O55" t="str">
            <v>нд</v>
          </cell>
          <cell r="P55" t="str">
            <v>нд</v>
          </cell>
          <cell r="Q55" t="str">
            <v>нд</v>
          </cell>
          <cell r="DC55" t="str">
            <v>нд</v>
          </cell>
        </row>
        <row r="56">
          <cell r="A56" t="str">
            <v>1.2.2.1</v>
          </cell>
          <cell r="B56" t="str">
            <v>Реконструкция линий электропередачи, всего, в том числе:</v>
          </cell>
          <cell r="C56" t="str">
            <v>Г</v>
          </cell>
          <cell r="N56" t="str">
            <v>нд</v>
          </cell>
          <cell r="O56" t="str">
            <v>нд</v>
          </cell>
          <cell r="P56" t="str">
            <v>нд</v>
          </cell>
          <cell r="Q56" t="str">
            <v>нд</v>
          </cell>
          <cell r="DC56" t="str">
            <v>нд</v>
          </cell>
        </row>
        <row r="57">
          <cell r="A57" t="str">
            <v>1.2.2.2</v>
          </cell>
          <cell r="B57" t="str">
            <v>Модернизация, техническое перевооружение линий электропередачи, всего, в том числе:</v>
          </cell>
          <cell r="C57" t="str">
            <v>Г</v>
          </cell>
          <cell r="N57" t="str">
            <v>нд</v>
          </cell>
          <cell r="O57" t="str">
            <v>нд</v>
          </cell>
          <cell r="P57" t="str">
            <v>нд</v>
          </cell>
          <cell r="Q57" t="str">
            <v>нд</v>
          </cell>
          <cell r="DC57" t="str">
            <v>нд</v>
          </cell>
        </row>
        <row r="58">
          <cell r="A58" t="str">
            <v>1.2.3</v>
          </cell>
          <cell r="B58" t="str">
            <v>Развитие и модернизация учета электрической энергии (мощности), всего, в том числе:</v>
          </cell>
          <cell r="C58" t="str">
            <v>Г</v>
          </cell>
          <cell r="N58" t="str">
            <v>нд</v>
          </cell>
          <cell r="O58" t="str">
            <v>нд</v>
          </cell>
          <cell r="P58" t="str">
            <v>нд</v>
          </cell>
          <cell r="Q58" t="str">
            <v>нд</v>
          </cell>
          <cell r="DC58" t="str">
            <v>нд</v>
          </cell>
        </row>
        <row r="59">
          <cell r="A59" t="str">
            <v>1.2.3.1</v>
          </cell>
          <cell r="B59" t="str">
            <v>"Установка приборов учета, класс напряжения 0,22 (0,4) кВ, всего, в том числе:"</v>
          </cell>
          <cell r="C59" t="str">
            <v>Г</v>
          </cell>
          <cell r="N59" t="str">
            <v>нд</v>
          </cell>
          <cell r="O59" t="str">
            <v>нд</v>
          </cell>
          <cell r="P59" t="str">
            <v>нд</v>
          </cell>
          <cell r="Q59" t="str">
            <v>нд</v>
          </cell>
          <cell r="DC59" t="str">
            <v>нд</v>
          </cell>
        </row>
        <row r="60">
          <cell r="A60" t="str">
            <v>1.2.3.1.1</v>
          </cell>
          <cell r="B60" t="str">
            <v>Установка учетов с АСКУЭ на границе балансовой принадлежности с потребителями, запитанными КЛ от ТП</v>
          </cell>
          <cell r="C60" t="str">
            <v>J_0000060023</v>
          </cell>
          <cell r="N60" t="str">
            <v>Н</v>
          </cell>
          <cell r="O60">
            <v>2021</v>
          </cell>
          <cell r="P60">
            <v>2024</v>
          </cell>
          <cell r="Q60" t="str">
            <v>2021</v>
          </cell>
          <cell r="S60">
            <v>10.159288736278446</v>
          </cell>
          <cell r="W60">
            <v>10.159288736278446</v>
          </cell>
          <cell r="DC60" t="str">
            <v>Исключение мероприятий в целях включения более приоритетных проектов</v>
          </cell>
        </row>
        <row r="61">
          <cell r="A61" t="str">
            <v>1.2.3.1.2</v>
          </cell>
          <cell r="B61" t="str">
            <v>Установка учетов с АСКУЭ на границе балансовой принадлежности с потребителями, запитанными от ВЛ-0,4кВ</v>
          </cell>
          <cell r="C61" t="str">
            <v>J_0000060024</v>
          </cell>
          <cell r="N61" t="str">
            <v>Н</v>
          </cell>
          <cell r="O61">
            <v>2021</v>
          </cell>
          <cell r="P61">
            <v>2024</v>
          </cell>
          <cell r="Q61">
            <v>2024</v>
          </cell>
          <cell r="S61">
            <v>9.0249637610441749</v>
          </cell>
          <cell r="W61">
            <v>9.0249637610441749</v>
          </cell>
          <cell r="DC61" t="str">
            <v>нд</v>
          </cell>
        </row>
        <row r="62">
          <cell r="A62" t="str">
            <v>1.2.3.2</v>
          </cell>
          <cell r="B62" t="str">
            <v>"Установка приборов учета, класс напряжения 6 (10) кВ, всего, в том числе:"</v>
          </cell>
          <cell r="C62" t="str">
            <v>Г</v>
          </cell>
          <cell r="N62" t="str">
            <v>нд</v>
          </cell>
          <cell r="O62" t="str">
            <v>нд</v>
          </cell>
          <cell r="P62" t="str">
            <v>нд</v>
          </cell>
          <cell r="Q62" t="str">
            <v>нд</v>
          </cell>
          <cell r="DC62" t="str">
            <v>нд</v>
          </cell>
        </row>
        <row r="63">
          <cell r="A63" t="str">
            <v>1.2.3.3</v>
          </cell>
          <cell r="B63" t="str">
            <v>"Установка приборов учета, класс напряжения 35 кВ, всего, в том числе:"</v>
          </cell>
          <cell r="C63" t="str">
            <v>Г</v>
          </cell>
          <cell r="N63" t="str">
            <v>нд</v>
          </cell>
          <cell r="O63" t="str">
            <v>нд</v>
          </cell>
          <cell r="P63" t="str">
            <v>нд</v>
          </cell>
          <cell r="Q63" t="str">
            <v>нд</v>
          </cell>
          <cell r="DC63" t="str">
            <v>нд</v>
          </cell>
        </row>
        <row r="64">
          <cell r="A64" t="str">
            <v>1.2.3.4</v>
          </cell>
          <cell r="B64" t="str">
            <v>"Установка приборов учета, класс напряжения 110 кВ и выше, всего, в том числе:"</v>
          </cell>
          <cell r="C64" t="str">
            <v>Г</v>
          </cell>
          <cell r="N64" t="str">
            <v>нд</v>
          </cell>
          <cell r="O64" t="str">
            <v>нд</v>
          </cell>
          <cell r="P64" t="str">
            <v>нд</v>
          </cell>
          <cell r="Q64" t="str">
            <v>нд</v>
          </cell>
          <cell r="DC64" t="str">
            <v>нд</v>
          </cell>
        </row>
        <row r="65">
          <cell r="A65" t="str">
            <v>1.2.3.5</v>
          </cell>
          <cell r="B65" t="str">
            <v>"Включение приборов учета в систему сбора и передачи данных, класс напряжения 0,22 (0,4) кВ, всего, в том числе:"</v>
          </cell>
          <cell r="C65" t="str">
            <v>Г</v>
          </cell>
          <cell r="N65" t="str">
            <v>нд</v>
          </cell>
          <cell r="O65" t="str">
            <v>нд</v>
          </cell>
          <cell r="P65" t="str">
            <v>нд</v>
          </cell>
          <cell r="Q65" t="str">
            <v>нд</v>
          </cell>
          <cell r="DC65" t="str">
            <v>нд</v>
          </cell>
        </row>
        <row r="66">
          <cell r="A66" t="str">
            <v>1.2.3.5.1</v>
          </cell>
          <cell r="B66" t="str">
            <v>Монтаж системы учета с АСКУЭ в ТП</v>
          </cell>
          <cell r="C66" t="str">
            <v>J_0000060026</v>
          </cell>
          <cell r="N66" t="str">
            <v>Н</v>
          </cell>
          <cell r="O66">
            <v>2020</v>
          </cell>
          <cell r="P66">
            <v>2024</v>
          </cell>
          <cell r="Q66" t="str">
            <v>2021</v>
          </cell>
          <cell r="S66">
            <v>2.6190159879518071</v>
          </cell>
          <cell r="W66">
            <v>2.6190159879518071</v>
          </cell>
          <cell r="DC66" t="str">
            <v>Исключение мероприятий в целях включения более приоритетных проектов</v>
          </cell>
        </row>
        <row r="67">
          <cell r="A67" t="str">
            <v>1.2.3.5.2</v>
          </cell>
          <cell r="B67" t="str">
            <v>Монтаж устройств передачи данных для АСКУЭ в ТП</v>
          </cell>
          <cell r="C67" t="str">
            <v>J_0000060025</v>
          </cell>
          <cell r="N67" t="str">
            <v>Н</v>
          </cell>
          <cell r="O67">
            <v>2020</v>
          </cell>
          <cell r="P67">
            <v>2024</v>
          </cell>
          <cell r="Q67" t="str">
            <v>2023</v>
          </cell>
          <cell r="S67">
            <v>12.417635642317537</v>
          </cell>
          <cell r="W67">
            <v>12.417635642317537</v>
          </cell>
          <cell r="DC67" t="str">
            <v>Исключение мероприятий в целях включения более приоритетных проектов</v>
          </cell>
        </row>
        <row r="68">
          <cell r="A68" t="str">
            <v>1.2.3.6</v>
          </cell>
          <cell r="B68" t="str">
            <v>"Включение приборов учета в систему сбора и передачи данных, класс напряжения 6 (10) кВ, всего, в том числе:"</v>
          </cell>
          <cell r="C68" t="str">
            <v>Г</v>
          </cell>
          <cell r="N68" t="str">
            <v>нд</v>
          </cell>
          <cell r="O68" t="str">
            <v>нд</v>
          </cell>
          <cell r="P68" t="str">
            <v>нд</v>
          </cell>
          <cell r="Q68" t="str">
            <v>нд</v>
          </cell>
          <cell r="DC68" t="str">
            <v>нд</v>
          </cell>
        </row>
        <row r="69">
          <cell r="A69" t="str">
            <v>1.2.3.7</v>
          </cell>
          <cell r="B69" t="str">
            <v>"Включение приборов учета в систему сбора и передачи данных, класс напряжения 35 кВ, всего, в том числе:"</v>
          </cell>
          <cell r="C69" t="str">
            <v>Г</v>
          </cell>
          <cell r="N69" t="str">
            <v>нд</v>
          </cell>
          <cell r="O69" t="str">
            <v>нд</v>
          </cell>
          <cell r="P69" t="str">
            <v>нд</v>
          </cell>
          <cell r="Q69" t="str">
            <v>нд</v>
          </cell>
          <cell r="DC69" t="str">
            <v>нд</v>
          </cell>
        </row>
        <row r="70">
          <cell r="A70" t="str">
            <v>1.2.3.8</v>
          </cell>
          <cell r="B70" t="str">
            <v>"Включение приборов учета в систему сбора и передачи данных, класс напряжения 110 кВ и выше, всего, в том числе:"</v>
          </cell>
          <cell r="C70" t="str">
            <v>Г</v>
          </cell>
          <cell r="N70" t="str">
            <v>нд</v>
          </cell>
          <cell r="O70" t="str">
            <v>нд</v>
          </cell>
          <cell r="P70" t="str">
            <v>нд</v>
          </cell>
          <cell r="Q70" t="str">
            <v>нд</v>
          </cell>
          <cell r="DC70" t="str">
            <v>нд</v>
          </cell>
        </row>
        <row r="71">
          <cell r="A71" t="str">
            <v>1.2.4</v>
          </cell>
          <cell r="B71" t="str">
            <v>Реконструкция, модернизация, техническое перевооружение прочих объектов основных средств, всего, в том числе:</v>
          </cell>
          <cell r="C71" t="str">
            <v>Г</v>
          </cell>
          <cell r="N71" t="str">
            <v>нд</v>
          </cell>
          <cell r="O71" t="str">
            <v>нд</v>
          </cell>
          <cell r="P71" t="str">
            <v>нд</v>
          </cell>
          <cell r="Q71" t="str">
            <v>нд</v>
          </cell>
          <cell r="DC71" t="str">
            <v>нд</v>
          </cell>
        </row>
        <row r="72">
          <cell r="A72" t="str">
            <v>1.2.4.1</v>
          </cell>
          <cell r="B72" t="str">
            <v>Реконструкция прочих объектов основных средств, всего, в том числе:</v>
          </cell>
          <cell r="C72" t="str">
            <v>Г</v>
          </cell>
          <cell r="N72" t="str">
            <v>нд</v>
          </cell>
          <cell r="O72" t="str">
            <v>нд</v>
          </cell>
          <cell r="P72" t="str">
            <v>нд</v>
          </cell>
          <cell r="Q72" t="str">
            <v>нд</v>
          </cell>
          <cell r="R72" t="str">
            <v>нд</v>
          </cell>
          <cell r="S72" t="str">
            <v>нд</v>
          </cell>
          <cell r="T72" t="str">
            <v>нд</v>
          </cell>
          <cell r="U72" t="str">
            <v>нд</v>
          </cell>
          <cell r="V72" t="str">
            <v>нд</v>
          </cell>
          <cell r="W72" t="str">
            <v>нд</v>
          </cell>
          <cell r="X72" t="str">
            <v>нд</v>
          </cell>
          <cell r="Y72" t="str">
            <v>нд</v>
          </cell>
          <cell r="Z72" t="str">
            <v>нд</v>
          </cell>
          <cell r="AA72" t="str">
            <v>нд</v>
          </cell>
          <cell r="AB72" t="str">
            <v>нд</v>
          </cell>
          <cell r="AC72" t="str">
            <v>нд</v>
          </cell>
          <cell r="AD72" t="str">
            <v>нд</v>
          </cell>
          <cell r="AE72" t="str">
            <v>нд</v>
          </cell>
          <cell r="AF72" t="str">
            <v>нд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Q72" t="str">
            <v>нд</v>
          </cell>
          <cell r="AR72" t="str">
            <v>нд</v>
          </cell>
          <cell r="AS72" t="str">
            <v>нд</v>
          </cell>
          <cell r="AT72" t="str">
            <v>нд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DC72" t="str">
            <v>нд</v>
          </cell>
        </row>
        <row r="73">
          <cell r="A73" t="str">
            <v>1.2.4.2</v>
          </cell>
          <cell r="B73" t="str">
            <v>Модернизация, техническое перевооружение прочих объектов основных средств, всего, в том числе:</v>
          </cell>
          <cell r="C73" t="str">
            <v>Г</v>
          </cell>
          <cell r="N73" t="str">
            <v>нд</v>
          </cell>
          <cell r="O73" t="str">
            <v>нд</v>
          </cell>
          <cell r="P73" t="str">
            <v>нд</v>
          </cell>
          <cell r="Q73" t="str">
            <v>нд</v>
          </cell>
          <cell r="R73" t="str">
            <v>нд</v>
          </cell>
          <cell r="S73" t="str">
            <v>нд</v>
          </cell>
          <cell r="T73" t="str">
            <v>нд</v>
          </cell>
          <cell r="U73" t="str">
            <v>нд</v>
          </cell>
          <cell r="V73" t="str">
            <v>нд</v>
          </cell>
          <cell r="W73" t="str">
            <v>нд</v>
          </cell>
          <cell r="X73" t="str">
            <v>нд</v>
          </cell>
          <cell r="Y73" t="str">
            <v>нд</v>
          </cell>
          <cell r="Z73" t="str">
            <v>нд</v>
          </cell>
          <cell r="AA73" t="str">
            <v>нд</v>
          </cell>
          <cell r="AB73" t="str">
            <v>нд</v>
          </cell>
          <cell r="AC73" t="str">
            <v>нд</v>
          </cell>
          <cell r="AD73" t="str">
            <v>нд</v>
          </cell>
          <cell r="AE73" t="str">
            <v>нд</v>
          </cell>
          <cell r="AF73" t="str">
            <v>нд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Q73" t="str">
            <v>нд</v>
          </cell>
          <cell r="AR73" t="str">
            <v>нд</v>
          </cell>
          <cell r="AS73" t="str">
            <v>нд</v>
          </cell>
          <cell r="AT73" t="str">
            <v>нд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DC73" t="str">
            <v>нд</v>
          </cell>
        </row>
        <row r="74">
          <cell r="A74" t="str">
            <v>1.3</v>
          </cell>
          <cell r="B74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74" t="str">
            <v>Г</v>
          </cell>
          <cell r="N74" t="str">
            <v>нд</v>
          </cell>
          <cell r="O74" t="str">
            <v>нд</v>
          </cell>
          <cell r="P74" t="str">
            <v>нд</v>
          </cell>
          <cell r="Q74" t="str">
            <v>нд</v>
          </cell>
          <cell r="DC74" t="str">
            <v>нд</v>
          </cell>
        </row>
        <row r="75">
          <cell r="A75" t="str">
            <v>1.3.1</v>
          </cell>
          <cell r="B75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5" t="str">
            <v>Г</v>
          </cell>
          <cell r="N75" t="str">
            <v>нд</v>
          </cell>
          <cell r="O75" t="str">
            <v>нд</v>
          </cell>
          <cell r="P75" t="str">
            <v>нд</v>
          </cell>
          <cell r="Q75" t="str">
            <v>нд</v>
          </cell>
          <cell r="DC75" t="str">
            <v>нд</v>
          </cell>
        </row>
        <row r="76">
          <cell r="A76" t="str">
            <v>1.3.2</v>
          </cell>
          <cell r="B76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6" t="str">
            <v>Г</v>
          </cell>
          <cell r="N76" t="str">
            <v>нд</v>
          </cell>
          <cell r="O76" t="str">
            <v>нд</v>
          </cell>
          <cell r="P76" t="str">
            <v>нд</v>
          </cell>
          <cell r="Q76" t="str">
            <v>нд</v>
          </cell>
          <cell r="DC76" t="str">
            <v>нд</v>
          </cell>
        </row>
        <row r="77">
          <cell r="A77" t="str">
            <v>1.3.2</v>
          </cell>
          <cell r="B77" t="str">
            <v>Обеспечение надежности и бесперебойности электроснабжения потребителей Ленинского района</v>
          </cell>
          <cell r="C77" t="str">
            <v>J_000400004</v>
          </cell>
          <cell r="N77" t="str">
            <v>П</v>
          </cell>
          <cell r="O77">
            <v>2020</v>
          </cell>
          <cell r="P77">
            <v>2020</v>
          </cell>
          <cell r="Q77">
            <v>2020</v>
          </cell>
          <cell r="S77">
            <v>0.86285292369477917</v>
          </cell>
          <cell r="W77">
            <v>0.86285292369477917</v>
          </cell>
          <cell r="DC77" t="str">
            <v>нд</v>
          </cell>
        </row>
        <row r="78">
          <cell r="A78" t="str">
            <v>1.4</v>
          </cell>
          <cell r="B78" t="str">
            <v>Прочее новое строительство объектов электросетевого хозяйства, всего, в том числе:</v>
          </cell>
          <cell r="C78" t="str">
            <v>Г</v>
          </cell>
          <cell r="N78" t="str">
            <v>нд</v>
          </cell>
          <cell r="O78" t="str">
            <v>нд</v>
          </cell>
          <cell r="P78" t="str">
            <v>нд</v>
          </cell>
          <cell r="Q78" t="str">
            <v>нд</v>
          </cell>
          <cell r="DC78" t="str">
            <v>нд</v>
          </cell>
        </row>
        <row r="79">
          <cell r="A79" t="str">
            <v>1.4</v>
          </cell>
          <cell r="B79" t="str">
            <v>Строительство и реконструкция сетей электроснабжения 0,4кВ</v>
          </cell>
          <cell r="C79" t="str">
            <v>J_0000500016</v>
          </cell>
          <cell r="N79" t="str">
            <v>П</v>
          </cell>
          <cell r="O79">
            <v>2020</v>
          </cell>
          <cell r="P79">
            <v>2024</v>
          </cell>
          <cell r="Q79">
            <v>2024</v>
          </cell>
          <cell r="S79">
            <v>24.0025600149933</v>
          </cell>
          <cell r="W79">
            <v>24.002560014993307</v>
          </cell>
          <cell r="DC79" t="str">
            <v>нд</v>
          </cell>
        </row>
        <row r="80">
          <cell r="A80" t="str">
            <v>1.4</v>
          </cell>
          <cell r="B80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80" t="str">
            <v>J_100456002</v>
          </cell>
          <cell r="N80" t="str">
            <v>П</v>
          </cell>
          <cell r="O80">
            <v>2020</v>
          </cell>
          <cell r="P80">
            <v>2024</v>
          </cell>
          <cell r="Q80">
            <v>2024</v>
          </cell>
          <cell r="S80">
            <v>5.2416143710211518</v>
          </cell>
          <cell r="W80">
            <v>4.0444443397881003</v>
          </cell>
          <cell r="DC80" t="str">
            <v>Изменение объема работы и уточнение стоимости материалов и оборудования.</v>
          </cell>
        </row>
        <row r="81">
          <cell r="A81" t="str">
            <v>1.4</v>
          </cell>
          <cell r="B81" t="str">
            <v>Установка реклоузеров</v>
          </cell>
          <cell r="C81" t="str">
            <v>J_0000000815</v>
          </cell>
          <cell r="N81" t="str">
            <v>Н</v>
          </cell>
          <cell r="O81">
            <v>2020</v>
          </cell>
          <cell r="P81">
            <v>2021</v>
          </cell>
          <cell r="Q81">
            <v>2021</v>
          </cell>
          <cell r="S81">
            <v>1.3878565488621151</v>
          </cell>
          <cell r="W81">
            <v>1.3878565488621151</v>
          </cell>
          <cell r="DC81" t="str">
            <v>нд</v>
          </cell>
        </row>
        <row r="82">
          <cell r="A82" t="str">
            <v>1.4</v>
          </cell>
          <cell r="B82" t="str">
            <v>Установка трансформаторов в ТП</v>
          </cell>
          <cell r="C82" t="str">
            <v>J_0200000018</v>
          </cell>
          <cell r="N82" t="str">
            <v>Н</v>
          </cell>
          <cell r="O82">
            <v>2020</v>
          </cell>
          <cell r="P82">
            <v>2024</v>
          </cell>
          <cell r="Q82" t="str">
            <v>2023</v>
          </cell>
          <cell r="S82">
            <v>6.092495593038822</v>
          </cell>
          <cell r="W82">
            <v>6.092495593038822</v>
          </cell>
          <cell r="DC82" t="str">
            <v>Исключение мероприятий в целях включения более приоритетных проектов</v>
          </cell>
        </row>
        <row r="83">
          <cell r="A83" t="str">
            <v>1.4</v>
          </cell>
          <cell r="B83" t="str">
            <v>Обеспечение надежности и бесперебойности электроснабжения потребителей Ленинского района, запитанных от ПС "Западная"</v>
          </cell>
          <cell r="C83" t="str">
            <v>J_1204060851</v>
          </cell>
          <cell r="N83" t="str">
            <v>П</v>
          </cell>
          <cell r="O83">
            <v>2022</v>
          </cell>
          <cell r="Q83" t="str">
            <v>2022</v>
          </cell>
          <cell r="S83">
            <v>3.1043858816599732</v>
          </cell>
          <cell r="W83">
            <v>3.1043858816599732</v>
          </cell>
          <cell r="DC83" t="str">
            <v>нд</v>
          </cell>
        </row>
        <row r="84">
          <cell r="A84" t="str">
            <v>1.4</v>
          </cell>
          <cell r="B84" t="str">
            <v>Обеспечение надежности и бесперебойности электроснабжения потребителей п.Просторный</v>
          </cell>
          <cell r="C84" t="str">
            <v>J_1204060052</v>
          </cell>
          <cell r="N84" t="str">
            <v>П</v>
          </cell>
          <cell r="O84">
            <v>2022</v>
          </cell>
          <cell r="Q84" t="str">
            <v>2022</v>
          </cell>
          <cell r="S84">
            <v>2.48299609103079</v>
          </cell>
          <cell r="W84">
            <v>2.48299609103079</v>
          </cell>
          <cell r="DC84" t="str">
            <v>нд</v>
          </cell>
        </row>
        <row r="85">
          <cell r="A85" t="str">
            <v>1.4</v>
          </cell>
          <cell r="B85" t="str">
            <v>Строительство КЛЭП-10кВ от ТП 807 до ТП 227 в связи с выносом ВЛ-10кВ с частных территорий</v>
          </cell>
          <cell r="C85" t="str">
            <v>J_0004500053</v>
          </cell>
          <cell r="N85" t="str">
            <v>П</v>
          </cell>
          <cell r="O85">
            <v>2022</v>
          </cell>
          <cell r="Q85" t="str">
            <v>2022</v>
          </cell>
          <cell r="S85">
            <v>0.35151895903614455</v>
          </cell>
          <cell r="W85">
            <v>0.35151895903614455</v>
          </cell>
          <cell r="DC85" t="str">
            <v>нд</v>
          </cell>
        </row>
        <row r="86">
          <cell r="A86" t="str">
            <v>1.4</v>
          </cell>
          <cell r="B86" t="str">
            <v>Строительство РП в районе  ул.Сибирская, 83а</v>
          </cell>
          <cell r="C86" t="str">
            <v>J_1004060054</v>
          </cell>
          <cell r="N86" t="str">
            <v>нд</v>
          </cell>
          <cell r="O86" t="str">
            <v>нд</v>
          </cell>
          <cell r="P86" t="str">
            <v>нд</v>
          </cell>
          <cell r="Q86" t="str">
            <v>нд</v>
          </cell>
          <cell r="S86">
            <v>0</v>
          </cell>
          <cell r="W86">
            <v>0</v>
          </cell>
          <cell r="DC86" t="str">
            <v>нд</v>
          </cell>
        </row>
        <row r="87">
          <cell r="A87" t="str">
            <v>1.4</v>
          </cell>
          <cell r="B87" t="str">
            <v>Установка реклоузеров ф.О-14, О-17</v>
          </cell>
          <cell r="C87" t="str">
            <v>J_0000000855</v>
          </cell>
          <cell r="N87" t="str">
            <v>П</v>
          </cell>
          <cell r="O87">
            <v>2022</v>
          </cell>
          <cell r="Q87" t="str">
            <v>2022</v>
          </cell>
          <cell r="S87">
            <v>0.84397158714859444</v>
          </cell>
          <cell r="W87">
            <v>0.84397158714859444</v>
          </cell>
          <cell r="DC87" t="str">
            <v>нд</v>
          </cell>
        </row>
        <row r="88">
          <cell r="A88" t="str">
            <v>1.4</v>
          </cell>
          <cell r="B88" t="str">
            <v>Обеспечение надежности и бесперебойности электроснабжения потребителей ПС ДСЗ</v>
          </cell>
          <cell r="C88" t="str">
            <v>J_0004000061</v>
          </cell>
          <cell r="N88" t="str">
            <v>П</v>
          </cell>
          <cell r="O88">
            <v>2023</v>
          </cell>
          <cell r="Q88" t="str">
            <v>2023</v>
          </cell>
          <cell r="S88">
            <v>2.6685925768481931</v>
          </cell>
          <cell r="W88">
            <v>2.6685925768481931</v>
          </cell>
          <cell r="DC88" t="str">
            <v>нд</v>
          </cell>
        </row>
        <row r="89">
          <cell r="A89" t="str">
            <v>1.4</v>
          </cell>
          <cell r="B89" t="str">
            <v>Вынос ВЛ-10кВ от ТП 116 до ТП 114а с частных территорий</v>
          </cell>
          <cell r="C89" t="str">
            <v>J_0004500062</v>
          </cell>
          <cell r="N89" t="str">
            <v>П</v>
          </cell>
          <cell r="O89">
            <v>2023</v>
          </cell>
          <cell r="Q89" t="str">
            <v>2023</v>
          </cell>
          <cell r="S89">
            <v>0.58704580668915674</v>
          </cell>
          <cell r="W89">
            <v>0.58704580668915674</v>
          </cell>
          <cell r="DC89" t="str">
            <v>нд</v>
          </cell>
        </row>
        <row r="90">
          <cell r="A90" t="str">
            <v>1.5</v>
          </cell>
          <cell r="B90" t="str">
            <v>Покупка земельных участков для целей реализации инвестиционных проектов, всего, в том числе:</v>
          </cell>
          <cell r="C90" t="str">
            <v>Г</v>
          </cell>
          <cell r="N90" t="str">
            <v>нд</v>
          </cell>
          <cell r="O90" t="str">
            <v>нд</v>
          </cell>
          <cell r="P90" t="str">
            <v>нд</v>
          </cell>
          <cell r="Q90" t="str">
            <v>нд</v>
          </cell>
          <cell r="DC90" t="str">
            <v>нд</v>
          </cell>
        </row>
        <row r="91">
          <cell r="A91" t="str">
            <v>1.6</v>
          </cell>
          <cell r="B91" t="str">
            <v>Прочие инвестиционные проекты, всего, в том числе:</v>
          </cell>
          <cell r="C91" t="str">
            <v>Г</v>
          </cell>
          <cell r="N91" t="str">
            <v>нд</v>
          </cell>
          <cell r="O91" t="str">
            <v>нд</v>
          </cell>
          <cell r="P91" t="str">
            <v>нд</v>
          </cell>
          <cell r="Q91" t="str">
            <v>нд</v>
          </cell>
          <cell r="DC91" t="str">
            <v>нд</v>
          </cell>
        </row>
        <row r="92">
          <cell r="A92" t="str">
            <v>1.6</v>
          </cell>
          <cell r="B92" t="str">
            <v>Приобретение автогидроподъемника</v>
          </cell>
          <cell r="C92" t="str">
            <v>J_0000007038</v>
          </cell>
          <cell r="N92" t="str">
            <v>Н</v>
          </cell>
          <cell r="O92">
            <v>2020</v>
          </cell>
          <cell r="P92">
            <v>2024</v>
          </cell>
          <cell r="Q92">
            <v>2024</v>
          </cell>
          <cell r="S92">
            <v>5.9203516934404288</v>
          </cell>
          <cell r="W92">
            <v>5.9203516934404288</v>
          </cell>
          <cell r="DC92" t="str">
            <v>Уточнение стоимости по отношению к планируемым ценам 2019 года.</v>
          </cell>
        </row>
        <row r="93">
          <cell r="A93" t="str">
            <v>1.6</v>
          </cell>
          <cell r="B93" t="str">
            <v>Приобретение автокрана</v>
          </cell>
          <cell r="C93" t="str">
            <v>J_0000007039</v>
          </cell>
          <cell r="N93" t="str">
            <v>Н</v>
          </cell>
          <cell r="O93">
            <v>2020</v>
          </cell>
          <cell r="P93">
            <v>2020</v>
          </cell>
          <cell r="Q93">
            <v>2020</v>
          </cell>
          <cell r="S93">
            <v>1.0131155127175369</v>
          </cell>
          <cell r="W93">
            <v>1.0131155127175369</v>
          </cell>
          <cell r="DC93" t="str">
            <v>нд</v>
          </cell>
        </row>
        <row r="94">
          <cell r="A94" t="str">
            <v>1.6</v>
          </cell>
          <cell r="B94" t="str">
            <v>Приобретение бригадного автомобиля</v>
          </cell>
          <cell r="C94" t="str">
            <v>J_0000007034</v>
          </cell>
          <cell r="N94" t="str">
            <v>Н</v>
          </cell>
          <cell r="O94">
            <v>2020</v>
          </cell>
          <cell r="P94">
            <v>2024</v>
          </cell>
          <cell r="Q94">
            <v>2024</v>
          </cell>
          <cell r="S94">
            <v>0.7744542155287818</v>
          </cell>
          <cell r="W94">
            <v>0.7744542155287818</v>
          </cell>
          <cell r="DC94" t="str">
            <v>Уточнение стоимости по отношению к планируемым ценам 2019 года.</v>
          </cell>
        </row>
        <row r="95">
          <cell r="A95" t="str">
            <v>1.6</v>
          </cell>
          <cell r="B95" t="str">
            <v>Приобретение дробилки</v>
          </cell>
          <cell r="C95" t="str">
            <v>J_0000007041</v>
          </cell>
          <cell r="N95" t="str">
            <v>Н</v>
          </cell>
          <cell r="O95">
            <v>2020</v>
          </cell>
          <cell r="P95">
            <v>2020</v>
          </cell>
          <cell r="Q95">
            <v>2020</v>
          </cell>
          <cell r="S95">
            <v>4.6085542168674699E-2</v>
          </cell>
          <cell r="W95">
            <v>4.6085542168674699E-2</v>
          </cell>
          <cell r="DC95" t="str">
            <v>нд</v>
          </cell>
        </row>
        <row r="96">
          <cell r="A96" t="str">
            <v>1.6</v>
          </cell>
          <cell r="B96" t="str">
            <v>Приобретение информационно-вычислительной техники</v>
          </cell>
          <cell r="C96" t="str">
            <v>J_0000000814</v>
          </cell>
          <cell r="N96" t="str">
            <v>Н</v>
          </cell>
          <cell r="O96">
            <v>2020</v>
          </cell>
          <cell r="P96">
            <v>2024</v>
          </cell>
          <cell r="Q96">
            <v>2024</v>
          </cell>
          <cell r="S96">
            <v>1.3079765534136545</v>
          </cell>
          <cell r="W96">
            <v>1.3079765534136545</v>
          </cell>
          <cell r="DC96" t="str">
            <v>Изменение потребности в информационно-вычислительной технике по отношению к 2019г.</v>
          </cell>
        </row>
        <row r="97">
          <cell r="A97" t="str">
            <v>1.6</v>
          </cell>
          <cell r="B97" t="str">
            <v>Приобретение легкового служебного автомобиля</v>
          </cell>
          <cell r="C97" t="str">
            <v>J_0000007035</v>
          </cell>
          <cell r="N97" t="str">
            <v>Н</v>
          </cell>
          <cell r="O97">
            <v>2020</v>
          </cell>
          <cell r="P97">
            <v>2024</v>
          </cell>
          <cell r="Q97" t="str">
            <v>2022</v>
          </cell>
          <cell r="S97">
            <v>0.35659680187416337</v>
          </cell>
          <cell r="W97">
            <v>0.35659680187416337</v>
          </cell>
          <cell r="DC97" t="str">
            <v>Исключение мероприятий в целях включения более приоритетных проектов</v>
          </cell>
        </row>
        <row r="98">
          <cell r="A98" t="str">
            <v>1.6</v>
          </cell>
          <cell r="B98" t="str">
            <v>Приобретение листогибочного пресса</v>
          </cell>
          <cell r="C98" t="str">
            <v>J_0000000848</v>
          </cell>
          <cell r="N98" t="str">
            <v>Н</v>
          </cell>
          <cell r="O98">
            <v>2020</v>
          </cell>
          <cell r="P98">
            <v>2020</v>
          </cell>
          <cell r="Q98">
            <v>2020</v>
          </cell>
          <cell r="S98">
            <v>0.18009231994645247</v>
          </cell>
          <cell r="W98">
            <v>0.18009231994645247</v>
          </cell>
          <cell r="DC98" t="str">
            <v>нд</v>
          </cell>
        </row>
        <row r="99">
          <cell r="A99" t="str">
            <v>1.6</v>
          </cell>
          <cell r="B99" t="str">
            <v>Приобретение самосвала</v>
          </cell>
          <cell r="C99" t="str">
            <v>J_0000007036</v>
          </cell>
          <cell r="N99" t="str">
            <v>Н</v>
          </cell>
          <cell r="O99">
            <v>2020</v>
          </cell>
          <cell r="P99">
            <v>2020</v>
          </cell>
          <cell r="Q99">
            <v>2020</v>
          </cell>
          <cell r="S99">
            <v>0.27946470682730923</v>
          </cell>
          <cell r="W99">
            <v>0.27946470682730923</v>
          </cell>
          <cell r="DC99" t="str">
            <v>нд</v>
          </cell>
        </row>
        <row r="100">
          <cell r="A100" t="str">
            <v>1.6</v>
          </cell>
          <cell r="B100" t="str">
            <v>Приобретение токарно-винторезочного станка</v>
          </cell>
          <cell r="C100" t="str">
            <v>J_0000000849</v>
          </cell>
          <cell r="N100" t="str">
            <v>Н</v>
          </cell>
          <cell r="O100">
            <v>2021</v>
          </cell>
          <cell r="P100">
            <v>2021</v>
          </cell>
          <cell r="Q100">
            <v>2021</v>
          </cell>
          <cell r="S100">
            <v>0.21658045649263721</v>
          </cell>
          <cell r="W100">
            <v>0.21658045649263721</v>
          </cell>
          <cell r="DC100" t="str">
            <v>нд</v>
          </cell>
        </row>
        <row r="101">
          <cell r="A101" t="str">
            <v>1.6</v>
          </cell>
          <cell r="B101" t="str">
            <v>Приобретение фрезерного станка</v>
          </cell>
          <cell r="C101" t="str">
            <v>J_0000000850</v>
          </cell>
          <cell r="N101" t="str">
            <v>нд</v>
          </cell>
          <cell r="O101" t="str">
            <v>нд</v>
          </cell>
          <cell r="P101" t="str">
            <v>нд</v>
          </cell>
          <cell r="Q101" t="str">
            <v>нд</v>
          </cell>
          <cell r="S101">
            <v>0</v>
          </cell>
          <cell r="W101">
            <v>0</v>
          </cell>
          <cell r="DC101" t="str">
            <v>нд</v>
          </cell>
        </row>
        <row r="102">
          <cell r="A102" t="str">
            <v>1.6</v>
          </cell>
          <cell r="B102" t="str">
            <v>Приобретение эвакуатора</v>
          </cell>
          <cell r="C102" t="str">
            <v>J_0000007040</v>
          </cell>
          <cell r="N102" t="str">
            <v>Н</v>
          </cell>
          <cell r="O102" t="str">
            <v>нд</v>
          </cell>
          <cell r="P102" t="str">
            <v>нд</v>
          </cell>
          <cell r="Q102" t="str">
            <v>нд</v>
          </cell>
          <cell r="S102">
            <v>0</v>
          </cell>
          <cell r="W102">
            <v>0</v>
          </cell>
          <cell r="DC102" t="str">
            <v>нд</v>
          </cell>
        </row>
        <row r="103">
          <cell r="A103" t="str">
            <v>1.6</v>
          </cell>
          <cell r="B103" t="str">
            <v>Приобретение экскаватора</v>
          </cell>
          <cell r="C103" t="str">
            <v>J_0000007037</v>
          </cell>
          <cell r="N103" t="str">
            <v>Н</v>
          </cell>
          <cell r="O103">
            <v>2020</v>
          </cell>
          <cell r="P103">
            <v>2022</v>
          </cell>
          <cell r="Q103">
            <v>2022</v>
          </cell>
          <cell r="S103">
            <v>2.3569522382864792</v>
          </cell>
          <cell r="W103">
            <v>2.3569522382864792</v>
          </cell>
          <cell r="DC103" t="str">
            <v>нд</v>
          </cell>
        </row>
        <row r="104">
          <cell r="A104" t="str">
            <v>1.6</v>
          </cell>
          <cell r="B104" t="str">
            <v>Приобретение тягача с полуприцепом</v>
          </cell>
          <cell r="C104" t="str">
            <v>J_0000007056</v>
          </cell>
          <cell r="N104" t="str">
            <v>Н</v>
          </cell>
          <cell r="O104">
            <v>2022</v>
          </cell>
          <cell r="Q104" t="str">
            <v>2022</v>
          </cell>
          <cell r="S104">
            <v>1.1131191432396252</v>
          </cell>
          <cell r="W104">
            <v>1.1131191432396252</v>
          </cell>
          <cell r="DC104" t="str">
            <v>нд</v>
          </cell>
        </row>
        <row r="105">
          <cell r="A105" t="str">
            <v>1.6</v>
          </cell>
          <cell r="B105" t="str">
            <v>Приобретение измельчителя древисины</v>
          </cell>
          <cell r="C105" t="str">
            <v>J_0000007057</v>
          </cell>
          <cell r="N105" t="str">
            <v>Н</v>
          </cell>
          <cell r="O105">
            <v>2022</v>
          </cell>
          <cell r="Q105" t="str">
            <v>2022</v>
          </cell>
          <cell r="S105">
            <v>0</v>
          </cell>
          <cell r="W105">
            <v>0</v>
          </cell>
          <cell r="DC105" t="str">
            <v>нд</v>
          </cell>
        </row>
        <row r="106">
          <cell r="A106" t="str">
            <v>1.6</v>
          </cell>
          <cell r="B106" t="str">
            <v>Приобретение трактора</v>
          </cell>
          <cell r="C106" t="str">
            <v>J_0000007060</v>
          </cell>
          <cell r="N106" t="str">
            <v>Н</v>
          </cell>
          <cell r="O106">
            <v>2022</v>
          </cell>
          <cell r="Q106" t="str">
            <v>2022</v>
          </cell>
          <cell r="S106">
            <v>0.3888888888888889</v>
          </cell>
          <cell r="W106">
            <v>0.3888888888888889</v>
          </cell>
          <cell r="DC106" t="str">
            <v>нд</v>
          </cell>
        </row>
        <row r="107">
          <cell r="A107" t="str">
            <v>1.6</v>
          </cell>
          <cell r="B107" t="str">
            <v>Приобретение беспилотного летательного аппарата</v>
          </cell>
          <cell r="C107" t="str">
            <v>J_0000007059</v>
          </cell>
          <cell r="N107" t="str">
            <v>Н</v>
          </cell>
          <cell r="O107">
            <v>2022</v>
          </cell>
          <cell r="Q107" t="str">
            <v>2022</v>
          </cell>
          <cell r="S107">
            <v>0.18184578473895582</v>
          </cell>
          <cell r="W107">
            <v>0.18184578473895582</v>
          </cell>
          <cell r="DC107" t="str">
            <v>нд</v>
          </cell>
        </row>
        <row r="108">
          <cell r="A108" t="str">
            <v>1.6</v>
          </cell>
          <cell r="B108" t="str">
            <v>Приобретение передвижной парообразующей установки</v>
          </cell>
          <cell r="C108" t="str">
            <v>J_0000007063</v>
          </cell>
          <cell r="N108" t="str">
            <v>Н</v>
          </cell>
          <cell r="O108">
            <v>2023</v>
          </cell>
          <cell r="Q108" t="str">
            <v>2023</v>
          </cell>
          <cell r="S108">
            <v>1.4390896921017404</v>
          </cell>
          <cell r="W108">
            <v>1.4390896921017404</v>
          </cell>
          <cell r="DC108" t="str">
            <v>нд</v>
          </cell>
        </row>
        <row r="109">
          <cell r="A109" t="str">
            <v>1.6</v>
          </cell>
          <cell r="B109" t="str">
            <v>Строительство склада для хранения электротехнической продукции</v>
          </cell>
          <cell r="C109" t="str">
            <v>J_0000000858</v>
          </cell>
          <cell r="N109" t="str">
            <v>П</v>
          </cell>
          <cell r="O109">
            <v>2022</v>
          </cell>
          <cell r="Q109" t="str">
            <v>2024</v>
          </cell>
          <cell r="S109">
            <v>16.424195438508324</v>
          </cell>
          <cell r="W109">
            <v>21.461290986340881</v>
          </cell>
          <cell r="DC109" t="str">
            <v xml:space="preserve">Реализация 3 этапа путем завершения строительства третьего строения складских помещений, начало строительства которых было предусмотрено Инвестиционной программой 2022г. </v>
          </cell>
        </row>
        <row r="110">
          <cell r="A110" t="str">
            <v>1.6</v>
          </cell>
          <cell r="B110" t="str">
            <v>Приобретение иных материальных активов</v>
          </cell>
          <cell r="C110" t="str">
            <v>J_0000007065</v>
          </cell>
          <cell r="P110" t="str">
            <v>нд</v>
          </cell>
          <cell r="S110">
            <v>0</v>
          </cell>
          <cell r="W110">
            <v>0</v>
          </cell>
          <cell r="DC110" t="str">
            <v>нд</v>
          </cell>
        </row>
        <row r="111">
          <cell r="A111" t="str">
            <v>1.6</v>
          </cell>
          <cell r="B111" t="str">
            <v>Разработка программного обеспечения "Геоинформационная система городских электрических сетей" (блок №2)</v>
          </cell>
          <cell r="C111" t="str">
            <v>J_0000007043</v>
          </cell>
          <cell r="N111" t="str">
            <v>Н</v>
          </cell>
          <cell r="O111">
            <v>2020</v>
          </cell>
          <cell r="P111">
            <v>2020</v>
          </cell>
          <cell r="Q111">
            <v>2020</v>
          </cell>
          <cell r="S111">
            <v>0.77108433734939763</v>
          </cell>
          <cell r="W111">
            <v>0.77108433734939763</v>
          </cell>
          <cell r="DC111" t="str">
            <v>нд</v>
          </cell>
        </row>
        <row r="112">
          <cell r="A112" t="str">
            <v>1.6</v>
          </cell>
          <cell r="B112" t="str">
            <v>Разработка программного обеспечения "Геоинформационная система городских электрических сетей" (блок №3)</v>
          </cell>
          <cell r="C112" t="str">
            <v>J_0000007044</v>
          </cell>
          <cell r="N112" t="str">
            <v>Н</v>
          </cell>
          <cell r="O112">
            <v>2021</v>
          </cell>
          <cell r="P112">
            <v>2021</v>
          </cell>
          <cell r="Q112">
            <v>2021</v>
          </cell>
          <cell r="S112">
            <v>0.32128514056224899</v>
          </cell>
          <cell r="W112">
            <v>0.32128514056224899</v>
          </cell>
          <cell r="DC112" t="str">
            <v>нд</v>
          </cell>
        </row>
        <row r="113">
          <cell r="A113" t="str">
            <v>1.6</v>
          </cell>
          <cell r="B113" t="str">
            <v>Разработка программного обеспечения "Геоинформационная система городских электрических сетей" (блок №4)</v>
          </cell>
          <cell r="C113" t="str">
            <v>J_0000007045</v>
          </cell>
          <cell r="N113" t="str">
            <v>Н</v>
          </cell>
          <cell r="O113">
            <v>2022</v>
          </cell>
          <cell r="P113">
            <v>2022</v>
          </cell>
          <cell r="Q113">
            <v>2022</v>
          </cell>
          <cell r="S113">
            <v>0.32128514056224899</v>
          </cell>
          <cell r="W113">
            <v>0.32128514056224899</v>
          </cell>
          <cell r="DC113" t="str">
            <v>нд</v>
          </cell>
        </row>
        <row r="114">
          <cell r="A114" t="str">
            <v>1.6</v>
          </cell>
          <cell r="B114" t="str">
            <v>Разработка программного обеспечения "Геоинформационная система городских электрических сетей" (блок №5)</v>
          </cell>
          <cell r="C114" t="str">
            <v>J_0000007046</v>
          </cell>
          <cell r="N114" t="str">
            <v>Н</v>
          </cell>
          <cell r="O114">
            <v>2023</v>
          </cell>
          <cell r="P114">
            <v>2023</v>
          </cell>
          <cell r="Q114">
            <v>2023</v>
          </cell>
          <cell r="S114">
            <v>0.53547523427041499</v>
          </cell>
          <cell r="W114">
            <v>0.53547523427041499</v>
          </cell>
          <cell r="DC114" t="str">
            <v>нд</v>
          </cell>
        </row>
        <row r="115">
          <cell r="A115" t="str">
            <v>1.6</v>
          </cell>
          <cell r="B115" t="str">
            <v>Разработка программного обеспечения "Геоинформационная система городских электрических сетей" (блок №6)</v>
          </cell>
          <cell r="C115" t="str">
            <v>J_0000007047</v>
          </cell>
          <cell r="N115" t="str">
            <v>Н</v>
          </cell>
          <cell r="O115">
            <v>2024</v>
          </cell>
          <cell r="P115">
            <v>2024</v>
          </cell>
          <cell r="Q115">
            <v>2024</v>
          </cell>
          <cell r="S115">
            <v>0.32128514056224899</v>
          </cell>
          <cell r="W115">
            <v>0.47984644913627639</v>
          </cell>
          <cell r="DC115" t="str">
            <v>Изменение стоимости в связи с увеличением количества задач в области программирования.</v>
          </cell>
        </row>
      </sheetData>
      <sheetData sheetId="6"/>
      <sheetData sheetId="7">
        <row r="108">
          <cell r="D108">
            <v>1.13199001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  <pageSetUpPr fitToPage="1"/>
  </sheetPr>
  <dimension ref="A1:BV118"/>
  <sheetViews>
    <sheetView tabSelected="1" view="pageBreakPreview" zoomScale="70" zoomScaleNormal="100" zoomScaleSheetLayoutView="70" workbookViewId="0">
      <pane xSplit="9" ySplit="19" topLeftCell="J20" activePane="bottomRight" state="frozen"/>
      <selection pane="topRight" activeCell="J1" sqref="J1"/>
      <selection pane="bottomLeft" activeCell="A20" sqref="A20"/>
      <selection pane="bottomRight" activeCell="AP17" sqref="AP17:AS118"/>
    </sheetView>
  </sheetViews>
  <sheetFormatPr defaultRowHeight="12.75" outlineLevelRow="1" x14ac:dyDescent="0.2"/>
  <cols>
    <col min="1" max="1" width="12.42578125" style="3" customWidth="1"/>
    <col min="2" max="2" width="42.140625" style="7" customWidth="1"/>
    <col min="3" max="3" width="17.42578125" style="3" customWidth="1"/>
    <col min="4" max="4" width="8.7109375" style="3" customWidth="1"/>
    <col min="5" max="5" width="8.28515625" style="3" customWidth="1"/>
    <col min="6" max="7" width="16.42578125" style="3" customWidth="1"/>
    <col min="8" max="8" width="16.85546875" style="16" customWidth="1"/>
    <col min="9" max="9" width="16.85546875" style="3" customWidth="1"/>
    <col min="10" max="10" width="15" style="16" customWidth="1"/>
    <col min="11" max="15" width="11.7109375" style="16" customWidth="1"/>
    <col min="16" max="20" width="11.7109375" style="3" customWidth="1"/>
    <col min="21" max="21" width="12.85546875" style="16" customWidth="1"/>
    <col min="22" max="22" width="14.140625" style="16" customWidth="1"/>
    <col min="23" max="23" width="13.42578125" style="16" customWidth="1"/>
    <col min="24" max="24" width="14" style="16" customWidth="1"/>
    <col min="25" max="25" width="15.7109375" style="3" customWidth="1"/>
    <col min="26" max="26" width="17.5703125" style="3" customWidth="1"/>
    <col min="27" max="27" width="16.140625" style="16" customWidth="1"/>
    <col min="28" max="28" width="18.140625" style="3" customWidth="1"/>
    <col min="29" max="29" width="14.140625" style="16" customWidth="1"/>
    <col min="30" max="30" width="14.140625" style="3" customWidth="1"/>
    <col min="31" max="31" width="14.140625" style="16" customWidth="1"/>
    <col min="32" max="32" width="14.140625" style="3" customWidth="1"/>
    <col min="33" max="33" width="13.7109375" style="16" customWidth="1"/>
    <col min="34" max="34" width="14" style="3" customWidth="1"/>
    <col min="35" max="35" width="15.7109375" style="16" customWidth="1"/>
    <col min="36" max="36" width="15.7109375" style="3" customWidth="1"/>
    <col min="37" max="37" width="14.140625" style="16" customWidth="1"/>
    <col min="38" max="38" width="14.140625" style="3" customWidth="1"/>
    <col min="39" max="40" width="16.5703125" style="16" customWidth="1"/>
    <col min="41" max="41" width="37.140625" style="3" customWidth="1"/>
    <col min="42" max="42" width="8.28515625" style="3" customWidth="1"/>
    <col min="43" max="43" width="17.85546875" style="3" customWidth="1"/>
    <col min="44" max="44" width="13.42578125" style="7" customWidth="1"/>
    <col min="45" max="45" width="9" style="7" customWidth="1"/>
    <col min="46" max="46" width="9.5703125" style="7" customWidth="1"/>
    <col min="47" max="47" width="6.42578125" style="7" customWidth="1"/>
    <col min="48" max="48" width="8.42578125" style="7" customWidth="1"/>
    <col min="49" max="49" width="11.42578125" style="7" customWidth="1"/>
    <col min="50" max="50" width="9" style="7" customWidth="1"/>
    <col min="51" max="51" width="7.7109375" style="7" customWidth="1"/>
    <col min="52" max="52" width="9.140625" style="7"/>
    <col min="53" max="53" width="7" style="7" customWidth="1"/>
    <col min="54" max="54" width="7.7109375" style="7" customWidth="1"/>
    <col min="55" max="55" width="10.7109375" style="7" customWidth="1"/>
    <col min="56" max="56" width="8.42578125" style="7" customWidth="1"/>
    <col min="57" max="63" width="8.28515625" style="7" customWidth="1"/>
    <col min="64" max="64" width="9.85546875" style="7" customWidth="1"/>
    <col min="65" max="65" width="7" style="7" customWidth="1"/>
    <col min="66" max="66" width="7.85546875" style="7" customWidth="1"/>
    <col min="67" max="67" width="11" style="7" customWidth="1"/>
    <col min="68" max="68" width="7.7109375" style="7" customWidth="1"/>
    <col min="69" max="69" width="8.85546875" style="7" customWidth="1"/>
    <col min="70" max="16384" width="9.140625" style="7"/>
  </cols>
  <sheetData>
    <row r="1" spans="1:74" s="2" customFormat="1" ht="15.75" outlineLevel="1" x14ac:dyDescent="0.2">
      <c r="A1" s="1"/>
      <c r="C1" s="3"/>
      <c r="D1" s="1"/>
      <c r="E1" s="1"/>
      <c r="F1" s="1"/>
      <c r="G1" s="1"/>
      <c r="H1" s="4"/>
      <c r="I1" s="1"/>
      <c r="J1" s="4"/>
      <c r="K1" s="4"/>
      <c r="L1" s="4"/>
      <c r="M1" s="4"/>
      <c r="N1" s="4"/>
      <c r="O1" s="4"/>
      <c r="P1" s="1"/>
      <c r="Q1" s="1"/>
      <c r="R1" s="1"/>
      <c r="S1" s="1"/>
      <c r="T1" s="1"/>
      <c r="U1" s="4"/>
      <c r="V1" s="4"/>
      <c r="W1" s="4"/>
      <c r="X1" s="4"/>
      <c r="Y1" s="1"/>
      <c r="Z1" s="1"/>
      <c r="AA1" s="4"/>
      <c r="AB1" s="1"/>
      <c r="AC1" s="4"/>
      <c r="AD1" s="1"/>
      <c r="AE1" s="4"/>
      <c r="AF1" s="1"/>
      <c r="AG1" s="4"/>
      <c r="AH1" s="1"/>
      <c r="AI1" s="4"/>
      <c r="AJ1" s="1"/>
      <c r="AK1" s="4"/>
      <c r="AL1" s="1"/>
      <c r="AM1" s="4"/>
      <c r="AN1" s="4"/>
      <c r="AO1" s="5" t="s">
        <v>0</v>
      </c>
      <c r="AP1" s="1"/>
      <c r="AQ1" s="1"/>
    </row>
    <row r="2" spans="1:74" s="2" customFormat="1" ht="15.75" outlineLevel="1" x14ac:dyDescent="0.25">
      <c r="A2" s="1"/>
      <c r="C2" s="3"/>
      <c r="D2" s="1"/>
      <c r="E2" s="1"/>
      <c r="F2" s="1"/>
      <c r="G2" s="1"/>
      <c r="H2" s="4"/>
      <c r="I2" s="1"/>
      <c r="J2" s="4"/>
      <c r="K2" s="4"/>
      <c r="L2" s="4"/>
      <c r="M2" s="4"/>
      <c r="N2" s="4"/>
      <c r="O2" s="4"/>
      <c r="P2" s="1"/>
      <c r="Q2" s="1"/>
      <c r="R2" s="1"/>
      <c r="S2" s="1"/>
      <c r="T2" s="1"/>
      <c r="U2" s="4"/>
      <c r="V2" s="4"/>
      <c r="W2" s="4"/>
      <c r="X2" s="4"/>
      <c r="Y2" s="1"/>
      <c r="Z2" s="1"/>
      <c r="AA2" s="4"/>
      <c r="AB2" s="1"/>
      <c r="AC2" s="4"/>
      <c r="AD2" s="1"/>
      <c r="AE2" s="4"/>
      <c r="AF2" s="1"/>
      <c r="AG2" s="4"/>
      <c r="AH2" s="1"/>
      <c r="AI2" s="4"/>
      <c r="AJ2" s="1"/>
      <c r="AK2" s="4"/>
      <c r="AL2" s="1"/>
      <c r="AM2" s="4"/>
      <c r="AN2" s="4"/>
      <c r="AO2" s="6" t="s">
        <v>1</v>
      </c>
      <c r="AP2" s="1"/>
      <c r="AQ2" s="1"/>
    </row>
    <row r="3" spans="1:74" s="2" customFormat="1" ht="15.75" outlineLevel="1" x14ac:dyDescent="0.25">
      <c r="A3" s="1"/>
      <c r="C3" s="3"/>
      <c r="D3" s="1"/>
      <c r="E3" s="1"/>
      <c r="F3" s="1"/>
      <c r="G3" s="1"/>
      <c r="H3" s="4"/>
      <c r="I3" s="1"/>
      <c r="J3" s="4"/>
      <c r="K3" s="4"/>
      <c r="L3" s="4"/>
      <c r="M3" s="4"/>
      <c r="N3" s="4"/>
      <c r="O3" s="4"/>
      <c r="P3" s="1"/>
      <c r="Q3" s="1"/>
      <c r="R3" s="1"/>
      <c r="S3" s="1"/>
      <c r="T3" s="1"/>
      <c r="U3" s="4"/>
      <c r="V3" s="4"/>
      <c r="W3" s="4"/>
      <c r="X3" s="4"/>
      <c r="Y3" s="1"/>
      <c r="Z3" s="1"/>
      <c r="AA3" s="4"/>
      <c r="AB3" s="1"/>
      <c r="AC3" s="4"/>
      <c r="AD3" s="1"/>
      <c r="AE3" s="4"/>
      <c r="AF3" s="1"/>
      <c r="AG3" s="4"/>
      <c r="AH3" s="1"/>
      <c r="AI3" s="4"/>
      <c r="AJ3" s="1"/>
      <c r="AK3" s="4"/>
      <c r="AL3" s="1"/>
      <c r="AM3" s="4"/>
      <c r="AN3" s="4"/>
      <c r="AO3" s="6" t="s">
        <v>2</v>
      </c>
      <c r="AP3" s="1"/>
      <c r="AQ3" s="1"/>
    </row>
    <row r="4" spans="1:74" ht="18.75" outlineLevel="1" x14ac:dyDescent="0.3">
      <c r="A4" s="50" t="s">
        <v>3</v>
      </c>
      <c r="B4" s="50"/>
      <c r="C4" s="50"/>
      <c r="D4" s="50"/>
      <c r="E4" s="50"/>
      <c r="F4" s="50"/>
      <c r="G4" s="50"/>
      <c r="H4" s="51"/>
      <c r="I4" s="50"/>
      <c r="J4" s="51"/>
      <c r="K4" s="51"/>
      <c r="L4" s="51"/>
      <c r="M4" s="51"/>
      <c r="N4" s="51"/>
      <c r="O4" s="51"/>
      <c r="P4" s="50"/>
      <c r="Q4" s="50"/>
      <c r="R4" s="50"/>
      <c r="S4" s="50"/>
      <c r="T4" s="50"/>
      <c r="U4" s="51"/>
      <c r="V4" s="51"/>
      <c r="W4" s="51"/>
      <c r="X4" s="51"/>
      <c r="Y4" s="50"/>
      <c r="Z4" s="50"/>
      <c r="AA4" s="51"/>
      <c r="AB4" s="50"/>
      <c r="AC4" s="51"/>
      <c r="AD4" s="50"/>
      <c r="AE4" s="51"/>
      <c r="AF4" s="50"/>
      <c r="AG4" s="51"/>
      <c r="AH4" s="50"/>
      <c r="AI4" s="51"/>
      <c r="AJ4" s="50"/>
      <c r="AK4" s="51"/>
      <c r="AL4" s="50"/>
      <c r="AM4" s="51"/>
      <c r="AN4" s="51"/>
      <c r="AO4" s="50"/>
    </row>
    <row r="5" spans="1:74" ht="18.75" outlineLevel="1" x14ac:dyDescent="0.3">
      <c r="A5" s="8"/>
      <c r="B5" s="8"/>
      <c r="C5" s="9"/>
      <c r="D5" s="8"/>
      <c r="E5" s="8"/>
      <c r="F5" s="8"/>
      <c r="G5" s="8"/>
      <c r="H5" s="10"/>
      <c r="I5" s="8"/>
      <c r="J5" s="10"/>
      <c r="K5" s="10"/>
      <c r="L5" s="10"/>
      <c r="M5" s="10"/>
      <c r="N5" s="10"/>
      <c r="O5" s="10"/>
      <c r="P5" s="8"/>
      <c r="Q5" s="8"/>
      <c r="R5" s="8"/>
      <c r="S5" s="8"/>
      <c r="T5" s="8"/>
      <c r="U5" s="10"/>
      <c r="V5" s="10"/>
      <c r="W5" s="10"/>
      <c r="X5" s="10"/>
      <c r="Y5" s="8"/>
      <c r="Z5" s="8"/>
      <c r="AA5" s="10"/>
      <c r="AB5" s="8"/>
      <c r="AC5" s="10"/>
      <c r="AD5" s="8"/>
      <c r="AE5" s="10"/>
      <c r="AF5" s="8"/>
      <c r="AG5" s="10"/>
      <c r="AH5" s="8"/>
      <c r="AI5" s="10"/>
      <c r="AJ5" s="8"/>
      <c r="AK5" s="10"/>
      <c r="AL5" s="8"/>
      <c r="AM5" s="10"/>
      <c r="AN5" s="10"/>
      <c r="AO5" s="8"/>
      <c r="AP5" s="8"/>
      <c r="AQ5" s="8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</row>
    <row r="6" spans="1:74" ht="18.75" outlineLevel="1" x14ac:dyDescent="0.2">
      <c r="A6" s="52" t="s">
        <v>4</v>
      </c>
      <c r="B6" s="52"/>
      <c r="C6" s="52"/>
      <c r="D6" s="52"/>
      <c r="E6" s="52"/>
      <c r="F6" s="52"/>
      <c r="G6" s="52"/>
      <c r="H6" s="53"/>
      <c r="I6" s="52"/>
      <c r="J6" s="53"/>
      <c r="K6" s="53"/>
      <c r="L6" s="53"/>
      <c r="M6" s="53"/>
      <c r="N6" s="53"/>
      <c r="O6" s="53"/>
      <c r="P6" s="52"/>
      <c r="Q6" s="52"/>
      <c r="R6" s="52"/>
      <c r="S6" s="52"/>
      <c r="T6" s="52"/>
      <c r="U6" s="53"/>
      <c r="V6" s="53"/>
      <c r="W6" s="53"/>
      <c r="X6" s="53"/>
      <c r="Y6" s="52"/>
      <c r="Z6" s="52"/>
      <c r="AA6" s="53"/>
      <c r="AB6" s="52"/>
      <c r="AC6" s="53"/>
      <c r="AD6" s="52"/>
      <c r="AE6" s="53"/>
      <c r="AF6" s="52"/>
      <c r="AG6" s="53"/>
      <c r="AH6" s="52"/>
      <c r="AI6" s="53"/>
      <c r="AJ6" s="52"/>
      <c r="AK6" s="53"/>
      <c r="AL6" s="52"/>
      <c r="AM6" s="53"/>
      <c r="AN6" s="53"/>
      <c r="AO6" s="52"/>
      <c r="AP6" s="12"/>
      <c r="AQ6" s="12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</row>
    <row r="7" spans="1:74" ht="15.75" outlineLevel="1" x14ac:dyDescent="0.2">
      <c r="A7" s="54" t="s">
        <v>5</v>
      </c>
      <c r="B7" s="54"/>
      <c r="C7" s="54"/>
      <c r="D7" s="54"/>
      <c r="E7" s="54"/>
      <c r="F7" s="54"/>
      <c r="G7" s="54"/>
      <c r="H7" s="55"/>
      <c r="I7" s="54"/>
      <c r="J7" s="55"/>
      <c r="K7" s="55"/>
      <c r="L7" s="55"/>
      <c r="M7" s="55"/>
      <c r="N7" s="55"/>
      <c r="O7" s="55"/>
      <c r="P7" s="54"/>
      <c r="Q7" s="54"/>
      <c r="R7" s="54"/>
      <c r="S7" s="54"/>
      <c r="T7" s="54"/>
      <c r="U7" s="55"/>
      <c r="V7" s="55"/>
      <c r="W7" s="55"/>
      <c r="X7" s="55"/>
      <c r="Y7" s="54"/>
      <c r="Z7" s="54"/>
      <c r="AA7" s="55"/>
      <c r="AB7" s="54"/>
      <c r="AC7" s="55"/>
      <c r="AD7" s="54"/>
      <c r="AE7" s="55"/>
      <c r="AF7" s="54"/>
      <c r="AG7" s="55"/>
      <c r="AH7" s="54"/>
      <c r="AI7" s="55"/>
      <c r="AJ7" s="54"/>
      <c r="AK7" s="55"/>
      <c r="AL7" s="54"/>
      <c r="AM7" s="55"/>
      <c r="AN7" s="55"/>
      <c r="AO7" s="54"/>
      <c r="AP7" s="14"/>
      <c r="AQ7" s="14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</row>
    <row r="8" spans="1:74" ht="18" customHeight="1" outlineLevel="1" x14ac:dyDescent="0.3">
      <c r="AN8" s="17"/>
    </row>
    <row r="9" spans="1:74" ht="18.75" outlineLevel="1" x14ac:dyDescent="0.3">
      <c r="A9" s="56" t="s">
        <v>6</v>
      </c>
      <c r="B9" s="56"/>
      <c r="C9" s="56"/>
      <c r="D9" s="56"/>
      <c r="E9" s="56"/>
      <c r="F9" s="56"/>
      <c r="G9" s="56"/>
      <c r="H9" s="57"/>
      <c r="I9" s="56"/>
      <c r="J9" s="57"/>
      <c r="K9" s="57"/>
      <c r="L9" s="57"/>
      <c r="M9" s="57"/>
      <c r="N9" s="57"/>
      <c r="O9" s="57"/>
      <c r="P9" s="56"/>
      <c r="Q9" s="56"/>
      <c r="R9" s="56"/>
      <c r="S9" s="56"/>
      <c r="T9" s="56"/>
      <c r="U9" s="57"/>
      <c r="V9" s="57"/>
      <c r="W9" s="57"/>
      <c r="X9" s="57"/>
      <c r="Y9" s="56"/>
      <c r="Z9" s="56"/>
      <c r="AA9" s="57"/>
      <c r="AB9" s="56"/>
      <c r="AC9" s="57"/>
      <c r="AD9" s="56"/>
      <c r="AE9" s="57"/>
      <c r="AF9" s="56"/>
      <c r="AG9" s="57"/>
      <c r="AH9" s="56"/>
      <c r="AI9" s="57"/>
      <c r="AJ9" s="56"/>
      <c r="AK9" s="57"/>
      <c r="AL9" s="56"/>
      <c r="AM9" s="57"/>
      <c r="AN9" s="57"/>
      <c r="AO9" s="56"/>
      <c r="AP9" s="8"/>
      <c r="AQ9" s="8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</row>
    <row r="10" spans="1:74" ht="18.75" outlineLevel="1" x14ac:dyDescent="0.3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8"/>
      <c r="AQ10" s="8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</row>
    <row r="11" spans="1:74" ht="18.75" outlineLevel="1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8"/>
      <c r="AQ11" s="8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</row>
    <row r="12" spans="1:74" ht="12.75" customHeight="1" outlineLevel="1" x14ac:dyDescent="0.3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8"/>
      <c r="AQ12" s="8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</row>
    <row r="13" spans="1:74" ht="20.25" customHeight="1" x14ac:dyDescent="0.3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9"/>
      <c r="Q13" s="18"/>
      <c r="R13" s="20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20"/>
      <c r="AI13" s="18"/>
      <c r="AJ13" s="18"/>
      <c r="AK13" s="18"/>
      <c r="AL13" s="18"/>
      <c r="AM13" s="18"/>
      <c r="AN13" s="18"/>
      <c r="AO13" s="18"/>
      <c r="AP13" s="8"/>
      <c r="AQ13" s="8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</row>
    <row r="14" spans="1:74" ht="30" hidden="1" customHeight="1" x14ac:dyDescent="0.3">
      <c r="A14" s="8"/>
      <c r="B14" s="8"/>
      <c r="C14" s="9"/>
      <c r="D14" s="8"/>
      <c r="E14" s="8"/>
      <c r="F14" s="8"/>
      <c r="G14" s="8"/>
      <c r="H14" s="10">
        <f t="shared" ref="H14:AS14" si="0">SUBTOTAL(9,H48:H115)</f>
        <v>237.19693219028946</v>
      </c>
      <c r="I14" s="10">
        <f t="shared" si="0"/>
        <v>243.86107689891205</v>
      </c>
      <c r="J14" s="10">
        <f t="shared" si="0"/>
        <v>0</v>
      </c>
      <c r="K14" s="10">
        <f t="shared" si="0"/>
        <v>1772.271619480194</v>
      </c>
      <c r="L14" s="10">
        <f t="shared" si="0"/>
        <v>42.123999159999997</v>
      </c>
      <c r="M14" s="10">
        <f t="shared" si="0"/>
        <v>427.30439589578003</v>
      </c>
      <c r="N14" s="10">
        <f t="shared" si="0"/>
        <v>1091.2592481683596</v>
      </c>
      <c r="O14" s="10">
        <f t="shared" si="0"/>
        <v>211.58397625605338</v>
      </c>
      <c r="P14" s="21">
        <f t="shared" si="0"/>
        <v>1584.7606088549066</v>
      </c>
      <c r="Q14" s="21">
        <f t="shared" si="0"/>
        <v>45.919892900000001</v>
      </c>
      <c r="R14" s="21">
        <f t="shared" si="0"/>
        <v>758.64599750404102</v>
      </c>
      <c r="S14" s="21">
        <f t="shared" si="0"/>
        <v>538.41876403792753</v>
      </c>
      <c r="T14" s="21">
        <f t="shared" si="0"/>
        <v>241.77595433644001</v>
      </c>
      <c r="U14" s="10">
        <f t="shared" si="0"/>
        <v>197.51254055802974</v>
      </c>
      <c r="V14" s="10">
        <f t="shared" si="0"/>
        <v>1853.6216937595595</v>
      </c>
      <c r="W14" s="10">
        <f t="shared" si="0"/>
        <v>38.25017167850288</v>
      </c>
      <c r="X14" s="10">
        <f t="shared" si="0"/>
        <v>398.56678888999994</v>
      </c>
      <c r="Y14" s="10">
        <f t="shared" si="0"/>
        <v>34.037254085511194</v>
      </c>
      <c r="Z14" s="10">
        <f t="shared" si="0"/>
        <v>354.66818754490674</v>
      </c>
      <c r="AA14" s="10">
        <f t="shared" si="0"/>
        <v>0</v>
      </c>
      <c r="AB14" s="10">
        <f t="shared" si="0"/>
        <v>0</v>
      </c>
      <c r="AC14" s="10">
        <f t="shared" si="0"/>
        <v>274.05301787955995</v>
      </c>
      <c r="AD14" s="10">
        <f t="shared" si="0"/>
        <v>256.54409367</v>
      </c>
      <c r="AE14" s="10">
        <f t="shared" si="0"/>
        <v>382.00569071000007</v>
      </c>
      <c r="AF14" s="10">
        <f t="shared" si="0"/>
        <v>253.15401369000003</v>
      </c>
      <c r="AG14" s="21">
        <f t="shared" si="0"/>
        <v>359.82096647999998</v>
      </c>
      <c r="AH14" s="21">
        <f t="shared" si="0"/>
        <v>258.25200547999998</v>
      </c>
      <c r="AI14" s="10">
        <f t="shared" si="0"/>
        <v>357.82511954308211</v>
      </c>
      <c r="AJ14" s="10">
        <f t="shared" si="0"/>
        <v>462.14230847000005</v>
      </c>
      <c r="AK14" s="10">
        <f t="shared" si="0"/>
        <v>398.56678888999994</v>
      </c>
      <c r="AL14" s="10">
        <f t="shared" si="0"/>
        <v>354.66818754490674</v>
      </c>
      <c r="AM14" s="10">
        <f t="shared" si="0"/>
        <v>1752.0052345651225</v>
      </c>
      <c r="AN14" s="10">
        <f t="shared" si="0"/>
        <v>1564.4381128249067</v>
      </c>
      <c r="AO14" s="10">
        <f t="shared" si="0"/>
        <v>0</v>
      </c>
      <c r="AP14" s="10">
        <f t="shared" si="0"/>
        <v>0</v>
      </c>
      <c r="AQ14" s="10">
        <f t="shared" si="0"/>
        <v>0</v>
      </c>
      <c r="AR14" s="10">
        <f t="shared" si="0"/>
        <v>0</v>
      </c>
      <c r="AS14" s="10">
        <f t="shared" si="0"/>
        <v>0</v>
      </c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</row>
    <row r="15" spans="1:74" ht="42.75" customHeight="1" x14ac:dyDescent="0.2">
      <c r="A15" s="48" t="s">
        <v>7</v>
      </c>
      <c r="B15" s="48" t="s">
        <v>8</v>
      </c>
      <c r="C15" s="48" t="s">
        <v>9</v>
      </c>
      <c r="D15" s="58" t="s">
        <v>10</v>
      </c>
      <c r="E15" s="58" t="s">
        <v>11</v>
      </c>
      <c r="F15" s="48" t="s">
        <v>12</v>
      </c>
      <c r="G15" s="48"/>
      <c r="H15" s="49" t="s">
        <v>13</v>
      </c>
      <c r="I15" s="48"/>
      <c r="J15" s="49" t="s">
        <v>14</v>
      </c>
      <c r="K15" s="49" t="s">
        <v>15</v>
      </c>
      <c r="L15" s="49"/>
      <c r="M15" s="49"/>
      <c r="N15" s="49"/>
      <c r="O15" s="49"/>
      <c r="P15" s="48"/>
      <c r="Q15" s="48"/>
      <c r="R15" s="48"/>
      <c r="S15" s="48"/>
      <c r="T15" s="48"/>
      <c r="U15" s="49" t="s">
        <v>16</v>
      </c>
      <c r="V15" s="49"/>
      <c r="W15" s="49"/>
      <c r="X15" s="49"/>
      <c r="Y15" s="48"/>
      <c r="Z15" s="48"/>
      <c r="AA15" s="49" t="s">
        <v>17</v>
      </c>
      <c r="AB15" s="48"/>
      <c r="AC15" s="49" t="s">
        <v>18</v>
      </c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8" t="s">
        <v>19</v>
      </c>
    </row>
    <row r="16" spans="1:74" ht="57.75" customHeight="1" x14ac:dyDescent="0.2">
      <c r="A16" s="48"/>
      <c r="B16" s="48"/>
      <c r="C16" s="48"/>
      <c r="D16" s="58"/>
      <c r="E16" s="58"/>
      <c r="F16" s="48"/>
      <c r="G16" s="48"/>
      <c r="H16" s="49"/>
      <c r="I16" s="48"/>
      <c r="J16" s="49"/>
      <c r="K16" s="49" t="s">
        <v>20</v>
      </c>
      <c r="L16" s="49"/>
      <c r="M16" s="49"/>
      <c r="N16" s="49"/>
      <c r="O16" s="49"/>
      <c r="P16" s="48" t="s">
        <v>21</v>
      </c>
      <c r="Q16" s="48"/>
      <c r="R16" s="48"/>
      <c r="S16" s="48"/>
      <c r="T16" s="48"/>
      <c r="U16" s="49" t="s">
        <v>22</v>
      </c>
      <c r="V16" s="49"/>
      <c r="W16" s="49" t="s">
        <v>23</v>
      </c>
      <c r="X16" s="49"/>
      <c r="Y16" s="48" t="s">
        <v>24</v>
      </c>
      <c r="Z16" s="48"/>
      <c r="AA16" s="49"/>
      <c r="AB16" s="48"/>
      <c r="AC16" s="49" t="s">
        <v>25</v>
      </c>
      <c r="AD16" s="48"/>
      <c r="AE16" s="49" t="s">
        <v>26</v>
      </c>
      <c r="AF16" s="48"/>
      <c r="AG16" s="49" t="s">
        <v>27</v>
      </c>
      <c r="AH16" s="48"/>
      <c r="AI16" s="49" t="s">
        <v>28</v>
      </c>
      <c r="AJ16" s="48"/>
      <c r="AK16" s="49" t="s">
        <v>29</v>
      </c>
      <c r="AL16" s="48"/>
      <c r="AM16" s="49" t="s">
        <v>30</v>
      </c>
      <c r="AN16" s="49" t="s">
        <v>31</v>
      </c>
      <c r="AO16" s="48"/>
    </row>
    <row r="17" spans="1:43" ht="124.5" x14ac:dyDescent="0.2">
      <c r="A17" s="48"/>
      <c r="B17" s="48"/>
      <c r="C17" s="48"/>
      <c r="D17" s="58"/>
      <c r="E17" s="58"/>
      <c r="F17" s="22" t="s">
        <v>20</v>
      </c>
      <c r="G17" s="22" t="s">
        <v>32</v>
      </c>
      <c r="H17" s="23" t="s">
        <v>33</v>
      </c>
      <c r="I17" s="22" t="s">
        <v>32</v>
      </c>
      <c r="J17" s="49"/>
      <c r="K17" s="24" t="s">
        <v>34</v>
      </c>
      <c r="L17" s="24" t="s">
        <v>35</v>
      </c>
      <c r="M17" s="24" t="s">
        <v>36</v>
      </c>
      <c r="N17" s="24" t="s">
        <v>37</v>
      </c>
      <c r="O17" s="24" t="s">
        <v>38</v>
      </c>
      <c r="P17" s="25" t="s">
        <v>34</v>
      </c>
      <c r="Q17" s="25" t="s">
        <v>35</v>
      </c>
      <c r="R17" s="25" t="s">
        <v>36</v>
      </c>
      <c r="S17" s="25" t="s">
        <v>37</v>
      </c>
      <c r="T17" s="25" t="s">
        <v>38</v>
      </c>
      <c r="U17" s="24" t="s">
        <v>39</v>
      </c>
      <c r="V17" s="24" t="s">
        <v>40</v>
      </c>
      <c r="W17" s="24" t="s">
        <v>39</v>
      </c>
      <c r="X17" s="24" t="s">
        <v>40</v>
      </c>
      <c r="Y17" s="25" t="s">
        <v>39</v>
      </c>
      <c r="Z17" s="25" t="s">
        <v>40</v>
      </c>
      <c r="AA17" s="23" t="s">
        <v>41</v>
      </c>
      <c r="AB17" s="22" t="s">
        <v>42</v>
      </c>
      <c r="AC17" s="23" t="s">
        <v>41</v>
      </c>
      <c r="AD17" s="22" t="s">
        <v>43</v>
      </c>
      <c r="AE17" s="23" t="s">
        <v>41</v>
      </c>
      <c r="AF17" s="22" t="s">
        <v>43</v>
      </c>
      <c r="AG17" s="23" t="s">
        <v>41</v>
      </c>
      <c r="AH17" s="22" t="s">
        <v>43</v>
      </c>
      <c r="AI17" s="23" t="s">
        <v>41</v>
      </c>
      <c r="AJ17" s="22" t="s">
        <v>43</v>
      </c>
      <c r="AK17" s="23" t="s">
        <v>41</v>
      </c>
      <c r="AL17" s="22" t="s">
        <v>44</v>
      </c>
      <c r="AM17" s="49"/>
      <c r="AN17" s="49"/>
      <c r="AO17" s="48"/>
    </row>
    <row r="18" spans="1:43" s="28" customFormat="1" ht="15.75" x14ac:dyDescent="0.2">
      <c r="A18" s="26">
        <v>1</v>
      </c>
      <c r="B18" s="26">
        <v>2</v>
      </c>
      <c r="C18" s="26">
        <v>3</v>
      </c>
      <c r="D18" s="26">
        <v>4</v>
      </c>
      <c r="E18" s="26">
        <v>5</v>
      </c>
      <c r="F18" s="26">
        <v>6</v>
      </c>
      <c r="G18" s="26">
        <v>7</v>
      </c>
      <c r="H18" s="26">
        <v>8</v>
      </c>
      <c r="I18" s="26">
        <v>9</v>
      </c>
      <c r="J18" s="26">
        <v>10</v>
      </c>
      <c r="K18" s="26">
        <v>11</v>
      </c>
      <c r="L18" s="26">
        <v>12</v>
      </c>
      <c r="M18" s="26">
        <v>13</v>
      </c>
      <c r="N18" s="26">
        <v>14</v>
      </c>
      <c r="O18" s="26">
        <v>15</v>
      </c>
      <c r="P18" s="26">
        <v>16</v>
      </c>
      <c r="Q18" s="26">
        <v>17</v>
      </c>
      <c r="R18" s="26">
        <v>18</v>
      </c>
      <c r="S18" s="26">
        <v>19</v>
      </c>
      <c r="T18" s="26">
        <v>20</v>
      </c>
      <c r="U18" s="26">
        <v>21</v>
      </c>
      <c r="V18" s="26">
        <v>22</v>
      </c>
      <c r="W18" s="26">
        <v>23</v>
      </c>
      <c r="X18" s="26">
        <v>24</v>
      </c>
      <c r="Y18" s="26">
        <v>25</v>
      </c>
      <c r="Z18" s="26">
        <v>26</v>
      </c>
      <c r="AA18" s="26">
        <v>27</v>
      </c>
      <c r="AB18" s="26">
        <v>28</v>
      </c>
      <c r="AC18" s="26" t="s">
        <v>45</v>
      </c>
      <c r="AD18" s="26" t="s">
        <v>46</v>
      </c>
      <c r="AE18" s="26" t="s">
        <v>47</v>
      </c>
      <c r="AF18" s="26" t="s">
        <v>48</v>
      </c>
      <c r="AG18" s="26" t="s">
        <v>49</v>
      </c>
      <c r="AH18" s="26" t="s">
        <v>50</v>
      </c>
      <c r="AI18" s="26" t="s">
        <v>51</v>
      </c>
      <c r="AJ18" s="26" t="s">
        <v>52</v>
      </c>
      <c r="AK18" s="26" t="s">
        <v>53</v>
      </c>
      <c r="AL18" s="26" t="s">
        <v>54</v>
      </c>
      <c r="AM18" s="26">
        <v>30</v>
      </c>
      <c r="AN18" s="26">
        <v>31</v>
      </c>
      <c r="AO18" s="26">
        <v>32</v>
      </c>
      <c r="AP18" s="27"/>
      <c r="AQ18" s="27"/>
    </row>
    <row r="19" spans="1:43" s="37" customFormat="1" ht="44.25" customHeight="1" x14ac:dyDescent="0.25">
      <c r="A19" s="29">
        <f>[1]I0427_1037000158513_02_0_69_!A19</f>
        <v>0</v>
      </c>
      <c r="B19" s="30" t="str">
        <f>[1]I0427_1037000158513_02_0_69_!B19</f>
        <v>ВСЕГО по инвестиционной программе, в том числе:</v>
      </c>
      <c r="C19" s="29" t="str">
        <f>[1]I0427_1037000158513_02_0_69_!C19</f>
        <v>Г</v>
      </c>
      <c r="D19" s="31" t="str">
        <f>[1]I0427_1037000158513_02_0_69_!N19</f>
        <v>нд</v>
      </c>
      <c r="E19" s="31" t="str">
        <f>[1]I0427_1037000158513_02_0_69_!O19</f>
        <v>нд</v>
      </c>
      <c r="F19" s="31" t="str">
        <f>[1]I0427_1037000158513_02_0_69_!P19</f>
        <v>нд</v>
      </c>
      <c r="G19" s="31" t="str">
        <f>[1]I0427_1037000158513_02_0_69_!Q19</f>
        <v>нд</v>
      </c>
      <c r="H19" s="32">
        <f>SUM(H20:H25)</f>
        <v>111.10787338925938</v>
      </c>
      <c r="I19" s="32">
        <f t="shared" ref="I19:AL19" si="1">SUM(I20:I25)</f>
        <v>114.43994574357068</v>
      </c>
      <c r="J19" s="32">
        <f t="shared" si="1"/>
        <v>0</v>
      </c>
      <c r="K19" s="32">
        <f t="shared" si="1"/>
        <v>830.18108220759677</v>
      </c>
      <c r="L19" s="32">
        <f t="shared" si="1"/>
        <v>20.983306779999999</v>
      </c>
      <c r="M19" s="32">
        <f t="shared" si="1"/>
        <v>191.82648032289001</v>
      </c>
      <c r="N19" s="32">
        <f t="shared" si="1"/>
        <v>511.57930697668007</v>
      </c>
      <c r="O19" s="32">
        <f t="shared" si="1"/>
        <v>105.79198812802665</v>
      </c>
      <c r="P19" s="32">
        <f t="shared" si="1"/>
        <v>768.62630549941332</v>
      </c>
      <c r="Q19" s="32">
        <f t="shared" si="1"/>
        <v>22.957921449999994</v>
      </c>
      <c r="R19" s="32">
        <f t="shared" si="1"/>
        <v>377.402270275327</v>
      </c>
      <c r="S19" s="32">
        <f t="shared" si="1"/>
        <v>246.32613654747252</v>
      </c>
      <c r="T19" s="32">
        <f t="shared" si="1"/>
        <v>121.93997716822</v>
      </c>
      <c r="U19" s="32">
        <f t="shared" si="1"/>
        <v>88.601760314817014</v>
      </c>
      <c r="V19" s="32">
        <f t="shared" si="1"/>
        <v>830.18106422250003</v>
      </c>
      <c r="W19" s="32">
        <f t="shared" si="1"/>
        <v>16.543071493282152</v>
      </c>
      <c r="X19" s="32">
        <f t="shared" si="1"/>
        <v>172.37880495999997</v>
      </c>
      <c r="Y19" s="32">
        <f t="shared" si="1"/>
        <v>16.543071494479207</v>
      </c>
      <c r="Z19" s="32">
        <f t="shared" si="1"/>
        <v>172.37880495941334</v>
      </c>
      <c r="AA19" s="32">
        <f t="shared" si="1"/>
        <v>0</v>
      </c>
      <c r="AB19" s="32">
        <f t="shared" si="1"/>
        <v>0</v>
      </c>
      <c r="AC19" s="32">
        <f t="shared" si="1"/>
        <v>143.35774004249998</v>
      </c>
      <c r="AD19" s="32">
        <f t="shared" si="1"/>
        <v>130.92683448999998</v>
      </c>
      <c r="AE19" s="32">
        <f t="shared" si="1"/>
        <v>170.78404218</v>
      </c>
      <c r="AF19" s="32">
        <f t="shared" si="1"/>
        <v>120.45351503000001</v>
      </c>
      <c r="AG19" s="32">
        <f t="shared" si="1"/>
        <v>175.86935953</v>
      </c>
      <c r="AH19" s="32">
        <f t="shared" si="1"/>
        <v>124.92273624999999</v>
      </c>
      <c r="AI19" s="32">
        <f t="shared" si="1"/>
        <v>167.79111752066103</v>
      </c>
      <c r="AJ19" s="32">
        <f t="shared" si="1"/>
        <v>219.94441477000001</v>
      </c>
      <c r="AK19" s="32">
        <f t="shared" si="1"/>
        <v>172.37880495999997</v>
      </c>
      <c r="AL19" s="32">
        <f t="shared" si="1"/>
        <v>172.37880495941334</v>
      </c>
      <c r="AM19" s="33">
        <f>SUM(AC19,AE19,AG19,AI19,AK19)</f>
        <v>830.1810642331609</v>
      </c>
      <c r="AN19" s="33">
        <f>SUM(AD19,AF19,AH19,AJ19,AL19)</f>
        <v>768.62630549941332</v>
      </c>
      <c r="AO19" s="34" t="str">
        <f>IF([1]I0427_1037000158513_02_0_69_!DC19="","",[1]I0427_1037000158513_02_0_69_!DC19)</f>
        <v>нд</v>
      </c>
      <c r="AP19" s="35"/>
      <c r="AQ19" s="36"/>
    </row>
    <row r="20" spans="1:43" ht="15.75" x14ac:dyDescent="0.2">
      <c r="A20" s="38" t="str">
        <f>[1]I0427_1037000158513_02_0_69_!A20</f>
        <v>0.1</v>
      </c>
      <c r="B20" s="39" t="str">
        <f>[1]I0427_1037000158513_02_0_69_!B20</f>
        <v>Технологическое присоединение, всего</v>
      </c>
      <c r="C20" s="38" t="str">
        <f>[1]I0427_1037000158513_02_0_69_!C20</f>
        <v>Г</v>
      </c>
      <c r="D20" s="22" t="str">
        <f>[1]I0427_1037000158513_02_0_69_!N20</f>
        <v>нд</v>
      </c>
      <c r="E20" s="22" t="str">
        <f>[1]I0427_1037000158513_02_0_69_!O20</f>
        <v>нд</v>
      </c>
      <c r="F20" s="22" t="str">
        <f>[1]I0427_1037000158513_02_0_69_!P20</f>
        <v>нд</v>
      </c>
      <c r="G20" s="22" t="str">
        <f>[1]I0427_1037000158513_02_0_69_!Q20</f>
        <v>нд</v>
      </c>
      <c r="H20" s="40">
        <f>SUM(H26)</f>
        <v>0</v>
      </c>
      <c r="I20" s="40">
        <f t="shared" ref="I20:AL20" si="2">SUM(I26)</f>
        <v>0</v>
      </c>
      <c r="J20" s="40">
        <f t="shared" si="2"/>
        <v>0</v>
      </c>
      <c r="K20" s="40">
        <f t="shared" si="2"/>
        <v>0</v>
      </c>
      <c r="L20" s="40">
        <f t="shared" si="2"/>
        <v>0</v>
      </c>
      <c r="M20" s="40">
        <f t="shared" si="2"/>
        <v>0</v>
      </c>
      <c r="N20" s="40">
        <f t="shared" si="2"/>
        <v>0</v>
      </c>
      <c r="O20" s="40">
        <f t="shared" si="2"/>
        <v>0</v>
      </c>
      <c r="P20" s="40">
        <f t="shared" si="2"/>
        <v>0</v>
      </c>
      <c r="Q20" s="40">
        <f t="shared" si="2"/>
        <v>0</v>
      </c>
      <c r="R20" s="40">
        <f t="shared" si="2"/>
        <v>0</v>
      </c>
      <c r="S20" s="40">
        <f t="shared" si="2"/>
        <v>0</v>
      </c>
      <c r="T20" s="40">
        <f t="shared" si="2"/>
        <v>0</v>
      </c>
      <c r="U20" s="40">
        <f t="shared" si="2"/>
        <v>0</v>
      </c>
      <c r="V20" s="40">
        <f t="shared" si="2"/>
        <v>0</v>
      </c>
      <c r="W20" s="40">
        <f t="shared" si="2"/>
        <v>0</v>
      </c>
      <c r="X20" s="40">
        <f t="shared" si="2"/>
        <v>0</v>
      </c>
      <c r="Y20" s="40">
        <f t="shared" si="2"/>
        <v>0</v>
      </c>
      <c r="Z20" s="40">
        <f t="shared" si="2"/>
        <v>0</v>
      </c>
      <c r="AA20" s="40">
        <f t="shared" si="2"/>
        <v>0</v>
      </c>
      <c r="AB20" s="40">
        <f t="shared" si="2"/>
        <v>0</v>
      </c>
      <c r="AC20" s="40">
        <f t="shared" si="2"/>
        <v>0</v>
      </c>
      <c r="AD20" s="40">
        <f t="shared" si="2"/>
        <v>0</v>
      </c>
      <c r="AE20" s="40">
        <f t="shared" si="2"/>
        <v>0</v>
      </c>
      <c r="AF20" s="40">
        <f t="shared" si="2"/>
        <v>0</v>
      </c>
      <c r="AG20" s="40">
        <f t="shared" si="2"/>
        <v>0</v>
      </c>
      <c r="AH20" s="40">
        <f t="shared" si="2"/>
        <v>0</v>
      </c>
      <c r="AI20" s="40">
        <f t="shared" si="2"/>
        <v>0</v>
      </c>
      <c r="AJ20" s="40">
        <f t="shared" si="2"/>
        <v>0</v>
      </c>
      <c r="AK20" s="40">
        <f t="shared" si="2"/>
        <v>0</v>
      </c>
      <c r="AL20" s="40">
        <f t="shared" si="2"/>
        <v>0</v>
      </c>
      <c r="AM20" s="23">
        <f t="shared" ref="AM20:AN75" si="3">SUM(AC20,AE20,AG20,AI20,AK20)</f>
        <v>0</v>
      </c>
      <c r="AN20" s="23">
        <f t="shared" si="3"/>
        <v>0</v>
      </c>
      <c r="AO20" s="41" t="str">
        <f>IF([1]I0427_1037000158513_02_0_69_!DC20="","",[1]I0427_1037000158513_02_0_69_!DC20)</f>
        <v>нд</v>
      </c>
      <c r="AP20" s="42"/>
      <c r="AQ20" s="42"/>
    </row>
    <row r="21" spans="1:43" ht="31.5" x14ac:dyDescent="0.2">
      <c r="A21" s="38" t="str">
        <f>[1]I0427_1037000158513_02_0_69_!A21</f>
        <v>0.2</v>
      </c>
      <c r="B21" s="39" t="str">
        <f>[1]I0427_1037000158513_02_0_69_!B21</f>
        <v>Реконструкция, модернизация, техническое перевооружение, всего</v>
      </c>
      <c r="C21" s="38" t="str">
        <f>[1]I0427_1037000158513_02_0_69_!C21</f>
        <v>Г</v>
      </c>
      <c r="D21" s="22" t="str">
        <f>[1]I0427_1037000158513_02_0_69_!N21</f>
        <v>нд</v>
      </c>
      <c r="E21" s="22" t="str">
        <f>[1]I0427_1037000158513_02_0_69_!O21</f>
        <v>нд</v>
      </c>
      <c r="F21" s="22" t="str">
        <f>[1]I0427_1037000158513_02_0_69_!P21</f>
        <v>нд</v>
      </c>
      <c r="G21" s="22" t="str">
        <f>[1]I0427_1037000158513_02_0_69_!Q21</f>
        <v>нд</v>
      </c>
      <c r="H21" s="40">
        <f>SUM(H44)</f>
        <v>42.772698903961626</v>
      </c>
      <c r="I21" s="40">
        <f t="shared" ref="I21:AL21" si="4">SUM(I44)</f>
        <v>42.772698903961626</v>
      </c>
      <c r="J21" s="40">
        <f t="shared" si="4"/>
        <v>0</v>
      </c>
      <c r="K21" s="40">
        <f t="shared" si="4"/>
        <v>319.51206079500002</v>
      </c>
      <c r="L21" s="40">
        <f t="shared" si="4"/>
        <v>0</v>
      </c>
      <c r="M21" s="40">
        <f t="shared" si="4"/>
        <v>88.465768140000009</v>
      </c>
      <c r="N21" s="40">
        <f t="shared" si="4"/>
        <v>231.046292655</v>
      </c>
      <c r="O21" s="40">
        <f t="shared" si="4"/>
        <v>0</v>
      </c>
      <c r="P21" s="40">
        <f t="shared" si="4"/>
        <v>181.21905018391999</v>
      </c>
      <c r="Q21" s="40">
        <f t="shared" si="4"/>
        <v>0.29505000000000003</v>
      </c>
      <c r="R21" s="40">
        <f t="shared" si="4"/>
        <v>111.776005133187</v>
      </c>
      <c r="S21" s="40">
        <f t="shared" si="4"/>
        <v>67.043995007902495</v>
      </c>
      <c r="T21" s="40">
        <f t="shared" si="4"/>
        <v>2.1040000000000001</v>
      </c>
      <c r="U21" s="40">
        <f t="shared" si="4"/>
        <v>51.918356317110835</v>
      </c>
      <c r="V21" s="40">
        <f t="shared" si="4"/>
        <v>493.79710086455998</v>
      </c>
      <c r="W21" s="40">
        <f t="shared" si="4"/>
        <v>10.694177918426105</v>
      </c>
      <c r="X21" s="40">
        <f t="shared" si="4"/>
        <v>111.43333390999999</v>
      </c>
      <c r="Y21" s="40">
        <f t="shared" si="4"/>
        <v>1.9215377767677544</v>
      </c>
      <c r="Z21" s="40">
        <f t="shared" si="4"/>
        <v>20.022423633920003</v>
      </c>
      <c r="AA21" s="40">
        <f t="shared" si="4"/>
        <v>0</v>
      </c>
      <c r="AB21" s="40">
        <f t="shared" si="4"/>
        <v>0</v>
      </c>
      <c r="AC21" s="40">
        <f t="shared" si="4"/>
        <v>51.424197244560006</v>
      </c>
      <c r="AD21" s="40">
        <f t="shared" si="4"/>
        <v>44.017138989999999</v>
      </c>
      <c r="AE21" s="40">
        <f t="shared" si="4"/>
        <v>109.34350509000001</v>
      </c>
      <c r="AF21" s="40">
        <f t="shared" si="4"/>
        <v>70.17416609</v>
      </c>
      <c r="AG21" s="40">
        <f t="shared" si="4"/>
        <v>25.068140079999999</v>
      </c>
      <c r="AH21" s="40">
        <f t="shared" si="4"/>
        <v>24.751842539999998</v>
      </c>
      <c r="AI21" s="40">
        <f t="shared" si="4"/>
        <v>22.242884501760003</v>
      </c>
      <c r="AJ21" s="40">
        <f t="shared" si="4"/>
        <v>22.25347893</v>
      </c>
      <c r="AK21" s="40">
        <f t="shared" si="4"/>
        <v>111.43333390999999</v>
      </c>
      <c r="AL21" s="40">
        <f t="shared" si="4"/>
        <v>20.022423633920003</v>
      </c>
      <c r="AM21" s="23">
        <f t="shared" si="3"/>
        <v>319.51206082632001</v>
      </c>
      <c r="AN21" s="23">
        <f t="shared" si="3"/>
        <v>181.21905018391999</v>
      </c>
      <c r="AO21" s="41" t="str">
        <f>IF([1]I0427_1037000158513_02_0_69_!DC21="","",[1]I0427_1037000158513_02_0_69_!DC21)</f>
        <v>нд</v>
      </c>
      <c r="AP21" s="42"/>
      <c r="AQ21" s="42"/>
    </row>
    <row r="22" spans="1:43" ht="63" x14ac:dyDescent="0.2">
      <c r="A22" s="38" t="str">
        <f>[1]I0427_1037000158513_02_0_69_!A22</f>
        <v>0.3</v>
      </c>
      <c r="B22" s="39" t="str">
        <f>[1]I0427_1037000158513_02_0_69_!B22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38" t="str">
        <f>[1]I0427_1037000158513_02_0_69_!C22</f>
        <v>Г</v>
      </c>
      <c r="D22" s="22" t="str">
        <f>[1]I0427_1037000158513_02_0_69_!N22</f>
        <v>нд</v>
      </c>
      <c r="E22" s="22" t="str">
        <f>[1]I0427_1037000158513_02_0_69_!O22</f>
        <v>нд</v>
      </c>
      <c r="F22" s="22" t="str">
        <f>[1]I0427_1037000158513_02_0_69_!P22</f>
        <v>нд</v>
      </c>
      <c r="G22" s="22" t="str">
        <f>[1]I0427_1037000158513_02_0_69_!Q22</f>
        <v>нд</v>
      </c>
      <c r="H22" s="40">
        <f>SUM(H74)</f>
        <v>0.7190441030789827</v>
      </c>
      <c r="I22" s="40">
        <f t="shared" ref="I22:AL22" si="5">SUM(I74)</f>
        <v>0.7190441030789827</v>
      </c>
      <c r="J22" s="40">
        <f t="shared" si="5"/>
        <v>0</v>
      </c>
      <c r="K22" s="40">
        <f t="shared" si="5"/>
        <v>5.3712594500000002</v>
      </c>
      <c r="L22" s="40">
        <f t="shared" si="5"/>
        <v>0.15738559999999999</v>
      </c>
      <c r="M22" s="40">
        <f t="shared" si="5"/>
        <v>2.0847429499999999</v>
      </c>
      <c r="N22" s="40">
        <f t="shared" si="5"/>
        <v>3.1291308999999998</v>
      </c>
      <c r="O22" s="40">
        <f t="shared" si="5"/>
        <v>0</v>
      </c>
      <c r="P22" s="40">
        <f t="shared" si="5"/>
        <v>5.3723545799999997</v>
      </c>
      <c r="Q22" s="40">
        <f t="shared" si="5"/>
        <v>0.29909999999999998</v>
      </c>
      <c r="R22" s="40">
        <f t="shared" si="5"/>
        <v>5.0732545800000004</v>
      </c>
      <c r="S22" s="40">
        <f t="shared" si="5"/>
        <v>0</v>
      </c>
      <c r="T22" s="40">
        <f t="shared" si="5"/>
        <v>0</v>
      </c>
      <c r="U22" s="40">
        <f t="shared" si="5"/>
        <v>0.79044905967741941</v>
      </c>
      <c r="V22" s="40">
        <f t="shared" si="5"/>
        <v>5.3712594500000002</v>
      </c>
      <c r="W22" s="40">
        <f t="shared" si="5"/>
        <v>0</v>
      </c>
      <c r="X22" s="40">
        <f t="shared" si="5"/>
        <v>0</v>
      </c>
      <c r="Y22" s="40">
        <f t="shared" si="5"/>
        <v>0</v>
      </c>
      <c r="Z22" s="40">
        <f t="shared" si="5"/>
        <v>0</v>
      </c>
      <c r="AA22" s="40">
        <f t="shared" si="5"/>
        <v>0</v>
      </c>
      <c r="AB22" s="40">
        <f t="shared" si="5"/>
        <v>0</v>
      </c>
      <c r="AC22" s="40">
        <f t="shared" si="5"/>
        <v>5.3712594500000002</v>
      </c>
      <c r="AD22" s="40">
        <f t="shared" si="5"/>
        <v>5.3723545799999997</v>
      </c>
      <c r="AE22" s="40">
        <f t="shared" si="5"/>
        <v>0</v>
      </c>
      <c r="AF22" s="40">
        <f t="shared" si="5"/>
        <v>0</v>
      </c>
      <c r="AG22" s="40">
        <f t="shared" si="5"/>
        <v>0</v>
      </c>
      <c r="AH22" s="40">
        <f t="shared" si="5"/>
        <v>0</v>
      </c>
      <c r="AI22" s="40">
        <f t="shared" si="5"/>
        <v>0</v>
      </c>
      <c r="AJ22" s="40">
        <f t="shared" si="5"/>
        <v>0</v>
      </c>
      <c r="AK22" s="40">
        <f t="shared" si="5"/>
        <v>0</v>
      </c>
      <c r="AL22" s="40">
        <f t="shared" si="5"/>
        <v>0</v>
      </c>
      <c r="AM22" s="23">
        <f t="shared" si="3"/>
        <v>5.3712594500000002</v>
      </c>
      <c r="AN22" s="23">
        <f t="shared" si="3"/>
        <v>5.3723545799999997</v>
      </c>
      <c r="AO22" s="41" t="str">
        <f>IF([1]I0427_1037000158513_02_0_69_!DC22="","",[1]I0427_1037000158513_02_0_69_!DC22)</f>
        <v>нд</v>
      </c>
      <c r="AP22" s="42"/>
      <c r="AQ22" s="42"/>
    </row>
    <row r="23" spans="1:43" ht="31.5" x14ac:dyDescent="0.2">
      <c r="A23" s="38" t="str">
        <f>[1]I0427_1037000158513_02_0_69_!A23</f>
        <v>0.4</v>
      </c>
      <c r="B23" s="39" t="str">
        <f>[1]I0427_1037000158513_02_0_69_!B23</f>
        <v>Прочее новое строительство объектов электросетевого хозяйства, всего</v>
      </c>
      <c r="C23" s="38" t="str">
        <f>[1]I0427_1037000158513_02_0_69_!C23</f>
        <v>Г</v>
      </c>
      <c r="D23" s="22" t="str">
        <f>[1]I0427_1037000158513_02_0_69_!N23</f>
        <v>нд</v>
      </c>
      <c r="E23" s="22" t="str">
        <f>[1]I0427_1037000158513_02_0_69_!O23</f>
        <v>нд</v>
      </c>
      <c r="F23" s="22" t="str">
        <f>[1]I0427_1037000158513_02_0_69_!P23</f>
        <v>нд</v>
      </c>
      <c r="G23" s="22" t="str">
        <f>[1]I0427_1037000158513_02_0_69_!Q23</f>
        <v>нд</v>
      </c>
      <c r="H23" s="40">
        <f>SUM(H78)</f>
        <v>38.969197858606869</v>
      </c>
      <c r="I23" s="40">
        <f t="shared" ref="I23:AL23" si="6">SUM(I78)</f>
        <v>37.971556165912666</v>
      </c>
      <c r="J23" s="40">
        <f t="shared" si="6"/>
        <v>0</v>
      </c>
      <c r="K23" s="40">
        <f t="shared" si="6"/>
        <v>291.30515802592998</v>
      </c>
      <c r="L23" s="40">
        <f t="shared" si="6"/>
        <v>19.99592118</v>
      </c>
      <c r="M23" s="40">
        <f t="shared" si="6"/>
        <v>58.551132992889997</v>
      </c>
      <c r="N23" s="40">
        <f t="shared" si="6"/>
        <v>212.62290954168</v>
      </c>
      <c r="O23" s="40">
        <f t="shared" si="6"/>
        <v>0.13519431136000001</v>
      </c>
      <c r="P23" s="40">
        <f t="shared" si="6"/>
        <v>274.81751236216002</v>
      </c>
      <c r="Q23" s="40">
        <f t="shared" si="6"/>
        <v>20.554315639999995</v>
      </c>
      <c r="R23" s="40">
        <f t="shared" si="6"/>
        <v>137.99982993564001</v>
      </c>
      <c r="S23" s="40">
        <f t="shared" si="6"/>
        <v>116.05086329197002</v>
      </c>
      <c r="T23" s="40">
        <f t="shared" si="6"/>
        <v>0.21250349572000002</v>
      </c>
      <c r="U23" s="40">
        <f t="shared" si="6"/>
        <v>25.454599673434856</v>
      </c>
      <c r="V23" s="40">
        <f t="shared" si="6"/>
        <v>238.05791033794</v>
      </c>
      <c r="W23" s="40">
        <f t="shared" si="6"/>
        <v>4.5136838224568141</v>
      </c>
      <c r="X23" s="40">
        <f t="shared" si="6"/>
        <v>47.032585429999997</v>
      </c>
      <c r="Y23" s="40">
        <f t="shared" si="6"/>
        <v>4.2045824925297506</v>
      </c>
      <c r="Z23" s="40">
        <f t="shared" si="6"/>
        <v>43.811749572159997</v>
      </c>
      <c r="AA23" s="40">
        <f t="shared" si="6"/>
        <v>0</v>
      </c>
      <c r="AB23" s="40">
        <f t="shared" si="6"/>
        <v>0</v>
      </c>
      <c r="AC23" s="40">
        <f t="shared" si="6"/>
        <v>51.507886087939994</v>
      </c>
      <c r="AD23" s="40">
        <f t="shared" si="6"/>
        <v>46.753770669999994</v>
      </c>
      <c r="AE23" s="40">
        <f t="shared" si="6"/>
        <v>47.798386860000001</v>
      </c>
      <c r="AF23" s="40">
        <f t="shared" si="6"/>
        <v>38.674832199999997</v>
      </c>
      <c r="AG23" s="40">
        <f t="shared" si="6"/>
        <v>77.622530139999995</v>
      </c>
      <c r="AH23" s="40">
        <f t="shared" si="6"/>
        <v>78.046632419999995</v>
      </c>
      <c r="AI23" s="40">
        <f t="shared" si="6"/>
        <v>67.34376949752</v>
      </c>
      <c r="AJ23" s="40">
        <f t="shared" si="6"/>
        <v>67.530527500000005</v>
      </c>
      <c r="AK23" s="40">
        <f t="shared" si="6"/>
        <v>47.032585429999997</v>
      </c>
      <c r="AL23" s="40">
        <f t="shared" si="6"/>
        <v>43.811749572159997</v>
      </c>
      <c r="AM23" s="23">
        <f t="shared" si="3"/>
        <v>291.30515801545994</v>
      </c>
      <c r="AN23" s="23">
        <f t="shared" si="3"/>
        <v>274.81751236216002</v>
      </c>
      <c r="AO23" s="41" t="str">
        <f>IF([1]I0427_1037000158513_02_0_69_!DC23="","",[1]I0427_1037000158513_02_0_69_!DC23)</f>
        <v>нд</v>
      </c>
      <c r="AP23" s="42"/>
      <c r="AQ23" s="42"/>
    </row>
    <row r="24" spans="1:43" ht="47.25" x14ac:dyDescent="0.2">
      <c r="A24" s="38" t="str">
        <f>[1]I0427_1037000158513_02_0_69_!A24</f>
        <v>0.5</v>
      </c>
      <c r="B24" s="39" t="str">
        <f>[1]I0427_1037000158513_02_0_69_!B24</f>
        <v>Покупка земельных участков для целей реализации инвестиционных проектов, всего</v>
      </c>
      <c r="C24" s="38" t="str">
        <f>[1]I0427_1037000158513_02_0_69_!C24</f>
        <v>Г</v>
      </c>
      <c r="D24" s="22" t="str">
        <f>[1]I0427_1037000158513_02_0_69_!N24</f>
        <v>нд</v>
      </c>
      <c r="E24" s="22" t="str">
        <f>[1]I0427_1037000158513_02_0_69_!O24</f>
        <v>нд</v>
      </c>
      <c r="F24" s="22" t="str">
        <f>[1]I0427_1037000158513_02_0_69_!P24</f>
        <v>нд</v>
      </c>
      <c r="G24" s="22" t="str">
        <f>[1]I0427_1037000158513_02_0_69_!Q24</f>
        <v>нд</v>
      </c>
      <c r="H24" s="40">
        <f>SUM(H90)</f>
        <v>0</v>
      </c>
      <c r="I24" s="40">
        <f t="shared" ref="I24:AL25" si="7">SUM(I90)</f>
        <v>0</v>
      </c>
      <c r="J24" s="40">
        <f t="shared" si="7"/>
        <v>0</v>
      </c>
      <c r="K24" s="40">
        <f t="shared" si="7"/>
        <v>0</v>
      </c>
      <c r="L24" s="40">
        <f t="shared" si="7"/>
        <v>0</v>
      </c>
      <c r="M24" s="40">
        <f t="shared" si="7"/>
        <v>0</v>
      </c>
      <c r="N24" s="40">
        <f t="shared" si="7"/>
        <v>0</v>
      </c>
      <c r="O24" s="40">
        <f t="shared" si="7"/>
        <v>0</v>
      </c>
      <c r="P24" s="40">
        <f t="shared" si="7"/>
        <v>0</v>
      </c>
      <c r="Q24" s="40">
        <f t="shared" si="7"/>
        <v>0</v>
      </c>
      <c r="R24" s="40">
        <f t="shared" si="7"/>
        <v>0</v>
      </c>
      <c r="S24" s="40">
        <f t="shared" si="7"/>
        <v>0</v>
      </c>
      <c r="T24" s="40">
        <f t="shared" si="7"/>
        <v>0</v>
      </c>
      <c r="U24" s="40">
        <f t="shared" si="7"/>
        <v>0</v>
      </c>
      <c r="V24" s="40">
        <f t="shared" si="7"/>
        <v>0</v>
      </c>
      <c r="W24" s="40">
        <f t="shared" si="7"/>
        <v>0</v>
      </c>
      <c r="X24" s="40">
        <f t="shared" si="7"/>
        <v>0</v>
      </c>
      <c r="Y24" s="40">
        <f t="shared" si="7"/>
        <v>0</v>
      </c>
      <c r="Z24" s="40">
        <f t="shared" si="7"/>
        <v>0</v>
      </c>
      <c r="AA24" s="40">
        <f t="shared" si="7"/>
        <v>0</v>
      </c>
      <c r="AB24" s="40">
        <f t="shared" si="7"/>
        <v>0</v>
      </c>
      <c r="AC24" s="40">
        <f t="shared" si="7"/>
        <v>0</v>
      </c>
      <c r="AD24" s="40">
        <f t="shared" si="7"/>
        <v>0</v>
      </c>
      <c r="AE24" s="40">
        <f t="shared" si="7"/>
        <v>0</v>
      </c>
      <c r="AF24" s="40">
        <f t="shared" si="7"/>
        <v>0</v>
      </c>
      <c r="AG24" s="40">
        <f t="shared" si="7"/>
        <v>0</v>
      </c>
      <c r="AH24" s="40">
        <f t="shared" si="7"/>
        <v>0</v>
      </c>
      <c r="AI24" s="40">
        <f t="shared" si="7"/>
        <v>0</v>
      </c>
      <c r="AJ24" s="40">
        <f t="shared" si="7"/>
        <v>0</v>
      </c>
      <c r="AK24" s="40">
        <f t="shared" si="7"/>
        <v>0</v>
      </c>
      <c r="AL24" s="40">
        <f t="shared" si="7"/>
        <v>0</v>
      </c>
      <c r="AM24" s="23">
        <f t="shared" si="3"/>
        <v>0</v>
      </c>
      <c r="AN24" s="23">
        <f t="shared" si="3"/>
        <v>0</v>
      </c>
      <c r="AO24" s="41" t="str">
        <f>IF([1]I0427_1037000158513_02_0_69_!DC24="","",[1]I0427_1037000158513_02_0_69_!DC24)</f>
        <v>нд</v>
      </c>
      <c r="AP24" s="42"/>
      <c r="AQ24" s="42"/>
    </row>
    <row r="25" spans="1:43" ht="15.75" x14ac:dyDescent="0.2">
      <c r="A25" s="38" t="str">
        <f>[1]I0427_1037000158513_02_0_69_!A25</f>
        <v>0.6</v>
      </c>
      <c r="B25" s="39" t="str">
        <f>[1]I0427_1037000158513_02_0_69_!B25</f>
        <v>Прочие инвестиционные проекты, всего</v>
      </c>
      <c r="C25" s="38" t="str">
        <f>[1]I0427_1037000158513_02_0_69_!C25</f>
        <v>Г</v>
      </c>
      <c r="D25" s="22" t="str">
        <f>[1]I0427_1037000158513_02_0_69_!N25</f>
        <v>нд</v>
      </c>
      <c r="E25" s="22" t="str">
        <f>[1]I0427_1037000158513_02_0_69_!O25</f>
        <v>нд</v>
      </c>
      <c r="F25" s="22" t="str">
        <f>[1]I0427_1037000158513_02_0_69_!P25</f>
        <v>нд</v>
      </c>
      <c r="G25" s="22" t="str">
        <f>[1]I0427_1037000158513_02_0_69_!Q25</f>
        <v>нд</v>
      </c>
      <c r="H25" s="40">
        <f>SUM(H91)</f>
        <v>28.646932523611913</v>
      </c>
      <c r="I25" s="40">
        <f t="shared" si="7"/>
        <v>32.976646570617405</v>
      </c>
      <c r="J25" s="40">
        <f t="shared" si="7"/>
        <v>0</v>
      </c>
      <c r="K25" s="40">
        <f t="shared" si="7"/>
        <v>213.99260393666665</v>
      </c>
      <c r="L25" s="40">
        <f t="shared" si="7"/>
        <v>0.83</v>
      </c>
      <c r="M25" s="40">
        <f t="shared" si="7"/>
        <v>42.724836240000002</v>
      </c>
      <c r="N25" s="40">
        <f t="shared" si="7"/>
        <v>64.780973880000005</v>
      </c>
      <c r="O25" s="40">
        <f t="shared" si="7"/>
        <v>105.65679381666665</v>
      </c>
      <c r="P25" s="40">
        <f t="shared" si="7"/>
        <v>307.21738837333334</v>
      </c>
      <c r="Q25" s="40">
        <f t="shared" si="7"/>
        <v>1.80945581</v>
      </c>
      <c r="R25" s="40">
        <f t="shared" si="7"/>
        <v>122.55318062650001</v>
      </c>
      <c r="S25" s="40">
        <f t="shared" si="7"/>
        <v>63.231278247600002</v>
      </c>
      <c r="T25" s="40">
        <f t="shared" si="7"/>
        <v>119.6234736725</v>
      </c>
      <c r="U25" s="40">
        <f t="shared" si="7"/>
        <v>10.438355264593909</v>
      </c>
      <c r="V25" s="40">
        <f t="shared" si="7"/>
        <v>92.954793569999978</v>
      </c>
      <c r="W25" s="40">
        <f t="shared" si="7"/>
        <v>1.3352097523992321</v>
      </c>
      <c r="X25" s="40">
        <f t="shared" si="7"/>
        <v>13.912885619999999</v>
      </c>
      <c r="Y25" s="40">
        <f t="shared" si="7"/>
        <v>10.416951225181702</v>
      </c>
      <c r="Z25" s="40">
        <f t="shared" si="7"/>
        <v>108.54463175333333</v>
      </c>
      <c r="AA25" s="40">
        <f t="shared" si="7"/>
        <v>0</v>
      </c>
      <c r="AB25" s="40">
        <f t="shared" si="7"/>
        <v>0</v>
      </c>
      <c r="AC25" s="40">
        <f t="shared" si="7"/>
        <v>35.054397260000002</v>
      </c>
      <c r="AD25" s="40">
        <f t="shared" si="7"/>
        <v>34.783570249999997</v>
      </c>
      <c r="AE25" s="40">
        <f t="shared" si="7"/>
        <v>13.642150229999999</v>
      </c>
      <c r="AF25" s="40">
        <f t="shared" si="7"/>
        <v>11.604516740000001</v>
      </c>
      <c r="AG25" s="40">
        <f t="shared" si="7"/>
        <v>73.178689309999996</v>
      </c>
      <c r="AH25" s="40">
        <f t="shared" si="7"/>
        <v>22.12426129</v>
      </c>
      <c r="AI25" s="40">
        <f t="shared" si="7"/>
        <v>78.20446352138103</v>
      </c>
      <c r="AJ25" s="40">
        <f t="shared" si="7"/>
        <v>130.16040834</v>
      </c>
      <c r="AK25" s="40">
        <f t="shared" si="7"/>
        <v>13.912885619999999</v>
      </c>
      <c r="AL25" s="40">
        <f t="shared" si="7"/>
        <v>108.54463175333333</v>
      </c>
      <c r="AM25" s="23">
        <f t="shared" si="3"/>
        <v>213.99258594138104</v>
      </c>
      <c r="AN25" s="23">
        <f t="shared" si="3"/>
        <v>307.21738837333334</v>
      </c>
      <c r="AO25" s="41" t="str">
        <f>IF([1]I0427_1037000158513_02_0_69_!DC25="","",[1]I0427_1037000158513_02_0_69_!DC25)</f>
        <v>нд</v>
      </c>
      <c r="AP25" s="42"/>
      <c r="AQ25" s="42"/>
    </row>
    <row r="26" spans="1:43" ht="31.5" x14ac:dyDescent="0.2">
      <c r="A26" s="38" t="str">
        <f>[1]I0427_1037000158513_02_0_69_!A26</f>
        <v>1.1</v>
      </c>
      <c r="B26" s="39" t="str">
        <f>[1]I0427_1037000158513_02_0_69_!B26</f>
        <v>Технологическое присоединение, всего, в том числе:</v>
      </c>
      <c r="C26" s="38" t="str">
        <f>[1]I0427_1037000158513_02_0_69_!C26</f>
        <v>Г</v>
      </c>
      <c r="D26" s="22" t="str">
        <f>[1]I0427_1037000158513_02_0_69_!N26</f>
        <v>нд</v>
      </c>
      <c r="E26" s="22" t="str">
        <f>[1]I0427_1037000158513_02_0_69_!O26</f>
        <v>нд</v>
      </c>
      <c r="F26" s="22" t="str">
        <f>[1]I0427_1037000158513_02_0_69_!P26</f>
        <v>нд</v>
      </c>
      <c r="G26" s="22" t="str">
        <f>[1]I0427_1037000158513_02_0_69_!Q26</f>
        <v>нд</v>
      </c>
      <c r="H26" s="40">
        <f>SUM(H27,H31,H34,H41)</f>
        <v>0</v>
      </c>
      <c r="I26" s="40">
        <f t="shared" ref="I26:AL26" si="8">SUM(I27,I31,I34,I41)</f>
        <v>0</v>
      </c>
      <c r="J26" s="40">
        <f t="shared" si="8"/>
        <v>0</v>
      </c>
      <c r="K26" s="40">
        <f t="shared" si="8"/>
        <v>0</v>
      </c>
      <c r="L26" s="40">
        <f t="shared" si="8"/>
        <v>0</v>
      </c>
      <c r="M26" s="40">
        <f t="shared" si="8"/>
        <v>0</v>
      </c>
      <c r="N26" s="40">
        <f t="shared" si="8"/>
        <v>0</v>
      </c>
      <c r="O26" s="40">
        <f t="shared" si="8"/>
        <v>0</v>
      </c>
      <c r="P26" s="40">
        <f t="shared" si="8"/>
        <v>0</v>
      </c>
      <c r="Q26" s="40">
        <f t="shared" si="8"/>
        <v>0</v>
      </c>
      <c r="R26" s="40">
        <f t="shared" si="8"/>
        <v>0</v>
      </c>
      <c r="S26" s="40">
        <f t="shared" si="8"/>
        <v>0</v>
      </c>
      <c r="T26" s="40">
        <f t="shared" si="8"/>
        <v>0</v>
      </c>
      <c r="U26" s="40">
        <f t="shared" si="8"/>
        <v>0</v>
      </c>
      <c r="V26" s="40">
        <f t="shared" si="8"/>
        <v>0</v>
      </c>
      <c r="W26" s="40">
        <f t="shared" si="8"/>
        <v>0</v>
      </c>
      <c r="X26" s="40">
        <f t="shared" si="8"/>
        <v>0</v>
      </c>
      <c r="Y26" s="40">
        <f t="shared" si="8"/>
        <v>0</v>
      </c>
      <c r="Z26" s="40">
        <f t="shared" si="8"/>
        <v>0</v>
      </c>
      <c r="AA26" s="40">
        <f t="shared" si="8"/>
        <v>0</v>
      </c>
      <c r="AB26" s="40">
        <f t="shared" si="8"/>
        <v>0</v>
      </c>
      <c r="AC26" s="40">
        <f t="shared" si="8"/>
        <v>0</v>
      </c>
      <c r="AD26" s="40">
        <f t="shared" si="8"/>
        <v>0</v>
      </c>
      <c r="AE26" s="40">
        <f t="shared" si="8"/>
        <v>0</v>
      </c>
      <c r="AF26" s="40">
        <f t="shared" si="8"/>
        <v>0</v>
      </c>
      <c r="AG26" s="40">
        <f t="shared" si="8"/>
        <v>0</v>
      </c>
      <c r="AH26" s="40">
        <f t="shared" si="8"/>
        <v>0</v>
      </c>
      <c r="AI26" s="40">
        <f t="shared" si="8"/>
        <v>0</v>
      </c>
      <c r="AJ26" s="40">
        <f t="shared" si="8"/>
        <v>0</v>
      </c>
      <c r="AK26" s="40">
        <f t="shared" si="8"/>
        <v>0</v>
      </c>
      <c r="AL26" s="40">
        <f t="shared" si="8"/>
        <v>0</v>
      </c>
      <c r="AM26" s="23">
        <f t="shared" si="3"/>
        <v>0</v>
      </c>
      <c r="AN26" s="23">
        <f t="shared" si="3"/>
        <v>0</v>
      </c>
      <c r="AO26" s="41" t="str">
        <f>IF([1]I0427_1037000158513_02_0_69_!DC26="","",[1]I0427_1037000158513_02_0_69_!DC26)</f>
        <v>нд</v>
      </c>
      <c r="AP26" s="42"/>
      <c r="AQ26" s="42"/>
    </row>
    <row r="27" spans="1:43" ht="47.25" x14ac:dyDescent="0.2">
      <c r="A27" s="38" t="str">
        <f>[1]I0427_1037000158513_02_0_69_!A27</f>
        <v>1.1.1</v>
      </c>
      <c r="B27" s="39" t="str">
        <f>[1]I0427_1037000158513_02_0_69_!B27</f>
        <v>Технологическое присоединение энергопринимающих устройств потребителей, всего, в том числе:</v>
      </c>
      <c r="C27" s="38" t="str">
        <f>[1]I0427_1037000158513_02_0_69_!C27</f>
        <v>Г</v>
      </c>
      <c r="D27" s="22" t="str">
        <f>[1]I0427_1037000158513_02_0_69_!N27</f>
        <v>нд</v>
      </c>
      <c r="E27" s="22" t="str">
        <f>[1]I0427_1037000158513_02_0_69_!O27</f>
        <v>нд</v>
      </c>
      <c r="F27" s="22" t="str">
        <f>[1]I0427_1037000158513_02_0_69_!P27</f>
        <v>нд</v>
      </c>
      <c r="G27" s="22" t="str">
        <f>[1]I0427_1037000158513_02_0_69_!Q27</f>
        <v>нд</v>
      </c>
      <c r="H27" s="40">
        <f>SUM(H28:H30)</f>
        <v>0</v>
      </c>
      <c r="I27" s="40">
        <f t="shared" ref="I27:AL27" si="9">SUM(I28:I30)</f>
        <v>0</v>
      </c>
      <c r="J27" s="40">
        <f t="shared" si="9"/>
        <v>0</v>
      </c>
      <c r="K27" s="40">
        <f t="shared" si="9"/>
        <v>0</v>
      </c>
      <c r="L27" s="40">
        <f t="shared" si="9"/>
        <v>0</v>
      </c>
      <c r="M27" s="40">
        <f t="shared" si="9"/>
        <v>0</v>
      </c>
      <c r="N27" s="40">
        <f t="shared" si="9"/>
        <v>0</v>
      </c>
      <c r="O27" s="40">
        <f t="shared" si="9"/>
        <v>0</v>
      </c>
      <c r="P27" s="40">
        <f t="shared" si="9"/>
        <v>0</v>
      </c>
      <c r="Q27" s="40">
        <f t="shared" si="9"/>
        <v>0</v>
      </c>
      <c r="R27" s="40">
        <f t="shared" si="9"/>
        <v>0</v>
      </c>
      <c r="S27" s="40">
        <f t="shared" si="9"/>
        <v>0</v>
      </c>
      <c r="T27" s="40">
        <f t="shared" si="9"/>
        <v>0</v>
      </c>
      <c r="U27" s="40">
        <f t="shared" si="9"/>
        <v>0</v>
      </c>
      <c r="V27" s="40">
        <f t="shared" si="9"/>
        <v>0</v>
      </c>
      <c r="W27" s="40">
        <f t="shared" si="9"/>
        <v>0</v>
      </c>
      <c r="X27" s="40">
        <f t="shared" si="9"/>
        <v>0</v>
      </c>
      <c r="Y27" s="40">
        <f t="shared" si="9"/>
        <v>0</v>
      </c>
      <c r="Z27" s="40">
        <f t="shared" si="9"/>
        <v>0</v>
      </c>
      <c r="AA27" s="40">
        <f t="shared" si="9"/>
        <v>0</v>
      </c>
      <c r="AB27" s="40">
        <f t="shared" si="9"/>
        <v>0</v>
      </c>
      <c r="AC27" s="40">
        <f t="shared" si="9"/>
        <v>0</v>
      </c>
      <c r="AD27" s="40">
        <f t="shared" si="9"/>
        <v>0</v>
      </c>
      <c r="AE27" s="40">
        <f t="shared" si="9"/>
        <v>0</v>
      </c>
      <c r="AF27" s="40">
        <f t="shared" si="9"/>
        <v>0</v>
      </c>
      <c r="AG27" s="40">
        <f t="shared" si="9"/>
        <v>0</v>
      </c>
      <c r="AH27" s="40">
        <f t="shared" si="9"/>
        <v>0</v>
      </c>
      <c r="AI27" s="40">
        <f t="shared" si="9"/>
        <v>0</v>
      </c>
      <c r="AJ27" s="40">
        <f t="shared" si="9"/>
        <v>0</v>
      </c>
      <c r="AK27" s="40">
        <f t="shared" si="9"/>
        <v>0</v>
      </c>
      <c r="AL27" s="40">
        <f t="shared" si="9"/>
        <v>0</v>
      </c>
      <c r="AM27" s="23">
        <f t="shared" si="3"/>
        <v>0</v>
      </c>
      <c r="AN27" s="23">
        <f t="shared" si="3"/>
        <v>0</v>
      </c>
      <c r="AO27" s="41" t="str">
        <f>IF([1]I0427_1037000158513_02_0_69_!DC27="","",[1]I0427_1037000158513_02_0_69_!DC27)</f>
        <v>нд</v>
      </c>
      <c r="AP27" s="42"/>
      <c r="AQ27" s="42"/>
    </row>
    <row r="28" spans="1:43" ht="78.75" x14ac:dyDescent="0.2">
      <c r="A28" s="38" t="str">
        <f>[1]I0427_1037000158513_02_0_69_!A28</f>
        <v>1.1.1.1</v>
      </c>
      <c r="B28" s="39" t="str">
        <f>[1]I0427_1037000158513_02_0_69_!B28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8" s="38" t="str">
        <f>[1]I0427_1037000158513_02_0_69_!C28</f>
        <v>Г</v>
      </c>
      <c r="D28" s="22" t="str">
        <f>[1]I0427_1037000158513_02_0_69_!N28</f>
        <v>нд</v>
      </c>
      <c r="E28" s="22" t="str">
        <f>[1]I0427_1037000158513_02_0_69_!O28</f>
        <v>нд</v>
      </c>
      <c r="F28" s="22" t="str">
        <f>[1]I0427_1037000158513_02_0_69_!P28</f>
        <v>нд</v>
      </c>
      <c r="G28" s="22" t="str">
        <f>[1]I0427_1037000158513_02_0_69_!Q28</f>
        <v>нд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0</v>
      </c>
      <c r="AM28" s="23">
        <f t="shared" si="3"/>
        <v>0</v>
      </c>
      <c r="AN28" s="23">
        <f t="shared" si="3"/>
        <v>0</v>
      </c>
      <c r="AO28" s="41" t="str">
        <f>IF([1]I0427_1037000158513_02_0_69_!DC28="","",[1]I0427_1037000158513_02_0_69_!DC28)</f>
        <v>нд</v>
      </c>
      <c r="AP28" s="42"/>
      <c r="AQ28" s="42"/>
    </row>
    <row r="29" spans="1:43" ht="78.75" x14ac:dyDescent="0.2">
      <c r="A29" s="38" t="str">
        <f>[1]I0427_1037000158513_02_0_69_!A29</f>
        <v>1.1.1.2</v>
      </c>
      <c r="B29" s="39" t="str">
        <f>[1]I0427_1037000158513_02_0_69_!B29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29" s="38" t="str">
        <f>[1]I0427_1037000158513_02_0_69_!C29</f>
        <v>Г</v>
      </c>
      <c r="D29" s="22" t="str">
        <f>[1]I0427_1037000158513_02_0_69_!N29</f>
        <v>нд</v>
      </c>
      <c r="E29" s="22" t="str">
        <f>[1]I0427_1037000158513_02_0_69_!O29</f>
        <v>нд</v>
      </c>
      <c r="F29" s="22" t="str">
        <f>[1]I0427_1037000158513_02_0_69_!P29</f>
        <v>нд</v>
      </c>
      <c r="G29" s="22" t="str">
        <f>[1]I0427_1037000158513_02_0_69_!Q29</f>
        <v>нд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23">
        <f t="shared" si="3"/>
        <v>0</v>
      </c>
      <c r="AN29" s="23">
        <f t="shared" si="3"/>
        <v>0</v>
      </c>
      <c r="AO29" s="41" t="str">
        <f>IF([1]I0427_1037000158513_02_0_69_!DC29="","",[1]I0427_1037000158513_02_0_69_!DC29)</f>
        <v>нд</v>
      </c>
      <c r="AP29" s="42"/>
      <c r="AQ29" s="42"/>
    </row>
    <row r="30" spans="1:43" ht="63" x14ac:dyDescent="0.2">
      <c r="A30" s="38" t="str">
        <f>[1]I0427_1037000158513_02_0_69_!A30</f>
        <v>1.1.1.3</v>
      </c>
      <c r="B30" s="39" t="str">
        <f>[1]I0427_1037000158513_02_0_69_!B30</f>
        <v>Технологическое присоединение энергопринимающих устройств потребителей свыше 150 кВт, всего, в том числе:</v>
      </c>
      <c r="C30" s="38" t="str">
        <f>[1]I0427_1037000158513_02_0_69_!C30</f>
        <v>Г</v>
      </c>
      <c r="D30" s="22" t="str">
        <f>[1]I0427_1037000158513_02_0_69_!N30</f>
        <v>нд</v>
      </c>
      <c r="E30" s="22" t="str">
        <f>[1]I0427_1037000158513_02_0_69_!O30</f>
        <v>нд</v>
      </c>
      <c r="F30" s="22" t="str">
        <f>[1]I0427_1037000158513_02_0_69_!P30</f>
        <v>нд</v>
      </c>
      <c r="G30" s="22" t="str">
        <f>[1]I0427_1037000158513_02_0_69_!Q30</f>
        <v>нд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23">
        <f t="shared" si="3"/>
        <v>0</v>
      </c>
      <c r="AN30" s="23">
        <f t="shared" si="3"/>
        <v>0</v>
      </c>
      <c r="AO30" s="41" t="str">
        <f>IF([1]I0427_1037000158513_02_0_69_!DC30="","",[1]I0427_1037000158513_02_0_69_!DC30)</f>
        <v>нд</v>
      </c>
      <c r="AP30" s="42"/>
      <c r="AQ30" s="42"/>
    </row>
    <row r="31" spans="1:43" ht="47.25" x14ac:dyDescent="0.2">
      <c r="A31" s="38" t="str">
        <f>[1]I0427_1037000158513_02_0_69_!A31</f>
        <v>1.1.2</v>
      </c>
      <c r="B31" s="39" t="str">
        <f>[1]I0427_1037000158513_02_0_69_!B31</f>
        <v>Технологическое присоединение объектов электросетевого хозяйства, всего, в том числе:</v>
      </c>
      <c r="C31" s="38" t="str">
        <f>[1]I0427_1037000158513_02_0_69_!C31</f>
        <v>Г</v>
      </c>
      <c r="D31" s="22" t="str">
        <f>[1]I0427_1037000158513_02_0_69_!N31</f>
        <v>нд</v>
      </c>
      <c r="E31" s="22" t="str">
        <f>[1]I0427_1037000158513_02_0_69_!O31</f>
        <v>нд</v>
      </c>
      <c r="F31" s="22" t="str">
        <f>[1]I0427_1037000158513_02_0_69_!P31</f>
        <v>нд</v>
      </c>
      <c r="G31" s="22" t="str">
        <f>[1]I0427_1037000158513_02_0_69_!Q31</f>
        <v>нд</v>
      </c>
      <c r="H31" s="40">
        <f>SUM(H32:H33)</f>
        <v>0</v>
      </c>
      <c r="I31" s="40">
        <f t="shared" ref="I31:AL31" si="10">SUM(I32:I33)</f>
        <v>0</v>
      </c>
      <c r="J31" s="40">
        <f t="shared" si="10"/>
        <v>0</v>
      </c>
      <c r="K31" s="40">
        <f t="shared" si="10"/>
        <v>0</v>
      </c>
      <c r="L31" s="40">
        <f t="shared" si="10"/>
        <v>0</v>
      </c>
      <c r="M31" s="40">
        <f t="shared" si="10"/>
        <v>0</v>
      </c>
      <c r="N31" s="40">
        <f t="shared" si="10"/>
        <v>0</v>
      </c>
      <c r="O31" s="40">
        <f t="shared" si="10"/>
        <v>0</v>
      </c>
      <c r="P31" s="40">
        <f t="shared" si="10"/>
        <v>0</v>
      </c>
      <c r="Q31" s="40">
        <f t="shared" si="10"/>
        <v>0</v>
      </c>
      <c r="R31" s="40">
        <f t="shared" si="10"/>
        <v>0</v>
      </c>
      <c r="S31" s="40">
        <f t="shared" si="10"/>
        <v>0</v>
      </c>
      <c r="T31" s="40">
        <f t="shared" si="10"/>
        <v>0</v>
      </c>
      <c r="U31" s="40">
        <f t="shared" si="10"/>
        <v>0</v>
      </c>
      <c r="V31" s="40">
        <f t="shared" si="10"/>
        <v>0</v>
      </c>
      <c r="W31" s="40">
        <f t="shared" si="10"/>
        <v>0</v>
      </c>
      <c r="X31" s="40">
        <f t="shared" si="10"/>
        <v>0</v>
      </c>
      <c r="Y31" s="40">
        <f t="shared" si="10"/>
        <v>0</v>
      </c>
      <c r="Z31" s="40">
        <f t="shared" si="10"/>
        <v>0</v>
      </c>
      <c r="AA31" s="40">
        <f t="shared" si="10"/>
        <v>0</v>
      </c>
      <c r="AB31" s="40">
        <f t="shared" si="10"/>
        <v>0</v>
      </c>
      <c r="AC31" s="40">
        <f t="shared" si="10"/>
        <v>0</v>
      </c>
      <c r="AD31" s="40">
        <f t="shared" si="10"/>
        <v>0</v>
      </c>
      <c r="AE31" s="40">
        <f t="shared" si="10"/>
        <v>0</v>
      </c>
      <c r="AF31" s="40">
        <f t="shared" si="10"/>
        <v>0</v>
      </c>
      <c r="AG31" s="40">
        <f t="shared" si="10"/>
        <v>0</v>
      </c>
      <c r="AH31" s="40">
        <f t="shared" si="10"/>
        <v>0</v>
      </c>
      <c r="AI31" s="40">
        <f t="shared" si="10"/>
        <v>0</v>
      </c>
      <c r="AJ31" s="40">
        <f t="shared" si="10"/>
        <v>0</v>
      </c>
      <c r="AK31" s="40">
        <f t="shared" si="10"/>
        <v>0</v>
      </c>
      <c r="AL31" s="40">
        <f t="shared" si="10"/>
        <v>0</v>
      </c>
      <c r="AM31" s="23">
        <f t="shared" si="3"/>
        <v>0</v>
      </c>
      <c r="AN31" s="23">
        <f t="shared" si="3"/>
        <v>0</v>
      </c>
      <c r="AO31" s="41" t="str">
        <f>IF([1]I0427_1037000158513_02_0_69_!DC31="","",[1]I0427_1037000158513_02_0_69_!DC31)</f>
        <v>нд</v>
      </c>
      <c r="AP31" s="42"/>
      <c r="AQ31" s="42"/>
    </row>
    <row r="32" spans="1:43" ht="78.75" x14ac:dyDescent="0.2">
      <c r="A32" s="38" t="str">
        <f>[1]I0427_1037000158513_02_0_69_!A32</f>
        <v>1.1.2.1</v>
      </c>
      <c r="B32" s="39" t="str">
        <f>[1]I0427_1037000158513_02_0_69_!B32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2" s="38" t="str">
        <f>[1]I0427_1037000158513_02_0_69_!C32</f>
        <v>Г</v>
      </c>
      <c r="D32" s="22" t="str">
        <f>[1]I0427_1037000158513_02_0_69_!N32</f>
        <v>нд</v>
      </c>
      <c r="E32" s="22" t="str">
        <f>[1]I0427_1037000158513_02_0_69_!O32</f>
        <v>нд</v>
      </c>
      <c r="F32" s="22" t="str">
        <f>[1]I0427_1037000158513_02_0_69_!P32</f>
        <v>нд</v>
      </c>
      <c r="G32" s="22" t="str">
        <f>[1]I0427_1037000158513_02_0_69_!Q32</f>
        <v>нд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0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23">
        <f t="shared" si="3"/>
        <v>0</v>
      </c>
      <c r="AN32" s="23">
        <f t="shared" si="3"/>
        <v>0</v>
      </c>
      <c r="AO32" s="41" t="str">
        <f>IF([1]I0427_1037000158513_02_0_69_!DC32="","",[1]I0427_1037000158513_02_0_69_!DC32)</f>
        <v>нд</v>
      </c>
      <c r="AP32" s="42"/>
      <c r="AQ32" s="42"/>
    </row>
    <row r="33" spans="1:44" ht="47.25" x14ac:dyDescent="0.2">
      <c r="A33" s="38" t="str">
        <f>[1]I0427_1037000158513_02_0_69_!A33</f>
        <v>1.1.2.2</v>
      </c>
      <c r="B33" s="39" t="str">
        <f>[1]I0427_1037000158513_02_0_69_!B33</f>
        <v>Технологическое присоединение к электрическим сетям иных сетевых организаций, всего, в том числе:</v>
      </c>
      <c r="C33" s="38" t="str">
        <f>[1]I0427_1037000158513_02_0_69_!C33</f>
        <v>Г</v>
      </c>
      <c r="D33" s="22" t="str">
        <f>[1]I0427_1037000158513_02_0_69_!N33</f>
        <v>нд</v>
      </c>
      <c r="E33" s="22" t="str">
        <f>[1]I0427_1037000158513_02_0_69_!O33</f>
        <v>нд</v>
      </c>
      <c r="F33" s="22" t="str">
        <f>[1]I0427_1037000158513_02_0_69_!P33</f>
        <v>нд</v>
      </c>
      <c r="G33" s="22" t="str">
        <f>[1]I0427_1037000158513_02_0_69_!Q33</f>
        <v>нд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23">
        <f t="shared" si="3"/>
        <v>0</v>
      </c>
      <c r="AN33" s="23">
        <f t="shared" si="3"/>
        <v>0</v>
      </c>
      <c r="AO33" s="41" t="str">
        <f>IF([1]I0427_1037000158513_02_0_69_!DC33="","",[1]I0427_1037000158513_02_0_69_!DC33)</f>
        <v>нд</v>
      </c>
      <c r="AP33" s="42"/>
      <c r="AQ33" s="42"/>
    </row>
    <row r="34" spans="1:44" ht="63" x14ac:dyDescent="0.2">
      <c r="A34" s="38" t="str">
        <f>[1]I0427_1037000158513_02_0_69_!A34</f>
        <v>1.1.3</v>
      </c>
      <c r="B34" s="39" t="str">
        <f>[1]I0427_1037000158513_02_0_69_!B34</f>
        <v>Технологическое присоединение объектов по производству электрической энергии всего, в том числе:</v>
      </c>
      <c r="C34" s="38" t="str">
        <f>[1]I0427_1037000158513_02_0_69_!C34</f>
        <v>Г</v>
      </c>
      <c r="D34" s="22" t="str">
        <f>[1]I0427_1037000158513_02_0_69_!N34</f>
        <v>нд</v>
      </c>
      <c r="E34" s="22" t="str">
        <f>[1]I0427_1037000158513_02_0_69_!O34</f>
        <v>нд</v>
      </c>
      <c r="F34" s="22" t="str">
        <f>[1]I0427_1037000158513_02_0_69_!P34</f>
        <v>нд</v>
      </c>
      <c r="G34" s="22" t="str">
        <f>[1]I0427_1037000158513_02_0_69_!Q34</f>
        <v>нд</v>
      </c>
      <c r="H34" s="40">
        <f>SUM(H35:H40)</f>
        <v>0</v>
      </c>
      <c r="I34" s="40">
        <f t="shared" ref="I34:AL34" si="11">SUM(I35:I40)</f>
        <v>0</v>
      </c>
      <c r="J34" s="40">
        <f t="shared" si="11"/>
        <v>0</v>
      </c>
      <c r="K34" s="40">
        <f t="shared" si="11"/>
        <v>0</v>
      </c>
      <c r="L34" s="40">
        <f t="shared" si="11"/>
        <v>0</v>
      </c>
      <c r="M34" s="40">
        <f t="shared" si="11"/>
        <v>0</v>
      </c>
      <c r="N34" s="40">
        <f t="shared" si="11"/>
        <v>0</v>
      </c>
      <c r="O34" s="40">
        <f t="shared" si="11"/>
        <v>0</v>
      </c>
      <c r="P34" s="40">
        <f t="shared" si="11"/>
        <v>0</v>
      </c>
      <c r="Q34" s="40">
        <f t="shared" si="11"/>
        <v>0</v>
      </c>
      <c r="R34" s="40">
        <f t="shared" si="11"/>
        <v>0</v>
      </c>
      <c r="S34" s="40">
        <f t="shared" si="11"/>
        <v>0</v>
      </c>
      <c r="T34" s="40">
        <f t="shared" si="11"/>
        <v>0</v>
      </c>
      <c r="U34" s="40">
        <f t="shared" si="11"/>
        <v>0</v>
      </c>
      <c r="V34" s="40">
        <f t="shared" si="11"/>
        <v>0</v>
      </c>
      <c r="W34" s="40">
        <f t="shared" si="11"/>
        <v>0</v>
      </c>
      <c r="X34" s="40">
        <f t="shared" si="11"/>
        <v>0</v>
      </c>
      <c r="Y34" s="40">
        <f t="shared" si="11"/>
        <v>0</v>
      </c>
      <c r="Z34" s="40">
        <f t="shared" si="11"/>
        <v>0</v>
      </c>
      <c r="AA34" s="40">
        <f t="shared" si="11"/>
        <v>0</v>
      </c>
      <c r="AB34" s="40">
        <f t="shared" si="11"/>
        <v>0</v>
      </c>
      <c r="AC34" s="40">
        <f t="shared" si="11"/>
        <v>0</v>
      </c>
      <c r="AD34" s="40">
        <f t="shared" si="11"/>
        <v>0</v>
      </c>
      <c r="AE34" s="40">
        <f t="shared" si="11"/>
        <v>0</v>
      </c>
      <c r="AF34" s="40">
        <f t="shared" si="11"/>
        <v>0</v>
      </c>
      <c r="AG34" s="40">
        <f t="shared" si="11"/>
        <v>0</v>
      </c>
      <c r="AH34" s="40">
        <f t="shared" si="11"/>
        <v>0</v>
      </c>
      <c r="AI34" s="40">
        <f t="shared" si="11"/>
        <v>0</v>
      </c>
      <c r="AJ34" s="40">
        <f t="shared" si="11"/>
        <v>0</v>
      </c>
      <c r="AK34" s="40">
        <f t="shared" si="11"/>
        <v>0</v>
      </c>
      <c r="AL34" s="40">
        <f t="shared" si="11"/>
        <v>0</v>
      </c>
      <c r="AM34" s="23">
        <f t="shared" si="3"/>
        <v>0</v>
      </c>
      <c r="AN34" s="23">
        <f t="shared" si="3"/>
        <v>0</v>
      </c>
      <c r="AO34" s="41" t="str">
        <f>IF([1]I0427_1037000158513_02_0_69_!DC34="","",[1]I0427_1037000158513_02_0_69_!DC34)</f>
        <v>нд</v>
      </c>
      <c r="AP34" s="42"/>
      <c r="AQ34" s="42"/>
    </row>
    <row r="35" spans="1:44" ht="126" x14ac:dyDescent="0.2">
      <c r="A35" s="38" t="str">
        <f>[1]I0427_1037000158513_02_0_69_!A35</f>
        <v>1.1.3.1</v>
      </c>
      <c r="B35" s="39" t="str">
        <f>[1]I0427_1037000158513_02_0_69_!B35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5" s="38" t="str">
        <f>[1]I0427_1037000158513_02_0_69_!C35</f>
        <v>Г</v>
      </c>
      <c r="D35" s="22" t="str">
        <f>[1]I0427_1037000158513_02_0_69_!N35</f>
        <v>нд</v>
      </c>
      <c r="E35" s="22" t="str">
        <f>[1]I0427_1037000158513_02_0_69_!O35</f>
        <v>нд</v>
      </c>
      <c r="F35" s="22" t="str">
        <f>[1]I0427_1037000158513_02_0_69_!P35</f>
        <v>нд</v>
      </c>
      <c r="G35" s="22" t="str">
        <f>[1]I0427_1037000158513_02_0_69_!Q35</f>
        <v>нд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0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23">
        <f t="shared" si="3"/>
        <v>0</v>
      </c>
      <c r="AN35" s="23">
        <f t="shared" si="3"/>
        <v>0</v>
      </c>
      <c r="AO35" s="41" t="str">
        <f>IF([1]I0427_1037000158513_02_0_69_!DC35="","",[1]I0427_1037000158513_02_0_69_!DC35)</f>
        <v>нд</v>
      </c>
      <c r="AP35" s="42"/>
      <c r="AQ35" s="42"/>
    </row>
    <row r="36" spans="1:44" ht="110.25" x14ac:dyDescent="0.2">
      <c r="A36" s="38" t="str">
        <f>[1]I0427_1037000158513_02_0_69_!A36</f>
        <v>1.1.3.1</v>
      </c>
      <c r="B36" s="39" t="str">
        <f>[1]I0427_1037000158513_02_0_69_!B36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6" s="38" t="str">
        <f>[1]I0427_1037000158513_02_0_69_!C36</f>
        <v>Г</v>
      </c>
      <c r="D36" s="22" t="str">
        <f>[1]I0427_1037000158513_02_0_69_!N36</f>
        <v>нд</v>
      </c>
      <c r="E36" s="22" t="str">
        <f>[1]I0427_1037000158513_02_0_69_!O36</f>
        <v>нд</v>
      </c>
      <c r="F36" s="22" t="str">
        <f>[1]I0427_1037000158513_02_0_69_!P36</f>
        <v>нд</v>
      </c>
      <c r="G36" s="22" t="str">
        <f>[1]I0427_1037000158513_02_0_69_!Q36</f>
        <v>нд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23">
        <f t="shared" si="3"/>
        <v>0</v>
      </c>
      <c r="AN36" s="23">
        <f t="shared" si="3"/>
        <v>0</v>
      </c>
      <c r="AO36" s="41" t="str">
        <f>IF([1]I0427_1037000158513_02_0_69_!DC36="","",[1]I0427_1037000158513_02_0_69_!DC36)</f>
        <v>нд</v>
      </c>
      <c r="AP36" s="42"/>
      <c r="AQ36" s="42"/>
    </row>
    <row r="37" spans="1:44" ht="110.25" x14ac:dyDescent="0.2">
      <c r="A37" s="38" t="str">
        <f>[1]I0427_1037000158513_02_0_69_!A37</f>
        <v>1.1.3.1</v>
      </c>
      <c r="B37" s="39" t="str">
        <f>[1]I0427_1037000158513_02_0_69_!B37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7" s="38" t="str">
        <f>[1]I0427_1037000158513_02_0_69_!C37</f>
        <v>Г</v>
      </c>
      <c r="D37" s="22" t="str">
        <f>[1]I0427_1037000158513_02_0_69_!N37</f>
        <v>нд</v>
      </c>
      <c r="E37" s="22" t="str">
        <f>[1]I0427_1037000158513_02_0_69_!O37</f>
        <v>нд</v>
      </c>
      <c r="F37" s="22" t="str">
        <f>[1]I0427_1037000158513_02_0_69_!P37</f>
        <v>нд</v>
      </c>
      <c r="G37" s="22" t="str">
        <f>[1]I0427_1037000158513_02_0_69_!Q37</f>
        <v>нд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0</v>
      </c>
      <c r="AK37" s="40">
        <v>0</v>
      </c>
      <c r="AL37" s="40">
        <v>0</v>
      </c>
      <c r="AM37" s="23">
        <f t="shared" si="3"/>
        <v>0</v>
      </c>
      <c r="AN37" s="23">
        <f t="shared" si="3"/>
        <v>0</v>
      </c>
      <c r="AO37" s="41" t="str">
        <f>IF([1]I0427_1037000158513_02_0_69_!DC37="","",[1]I0427_1037000158513_02_0_69_!DC37)</f>
        <v>нд</v>
      </c>
      <c r="AP37" s="42"/>
      <c r="AQ37" s="42"/>
    </row>
    <row r="38" spans="1:44" ht="126" x14ac:dyDescent="0.2">
      <c r="A38" s="38" t="str">
        <f>[1]I0427_1037000158513_02_0_69_!A38</f>
        <v>1.1.3.2</v>
      </c>
      <c r="B38" s="39" t="str">
        <f>[1]I0427_1037000158513_02_0_69_!B38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8" s="38" t="str">
        <f>[1]I0427_1037000158513_02_0_69_!C38</f>
        <v>Г</v>
      </c>
      <c r="D38" s="22" t="str">
        <f>[1]I0427_1037000158513_02_0_69_!N38</f>
        <v>нд</v>
      </c>
      <c r="E38" s="22" t="str">
        <f>[1]I0427_1037000158513_02_0_69_!O38</f>
        <v>нд</v>
      </c>
      <c r="F38" s="22" t="str">
        <f>[1]I0427_1037000158513_02_0_69_!P38</f>
        <v>нд</v>
      </c>
      <c r="G38" s="22" t="str">
        <f>[1]I0427_1037000158513_02_0_69_!Q38</f>
        <v>нд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0</v>
      </c>
      <c r="Z38" s="40">
        <v>0</v>
      </c>
      <c r="AA38" s="40">
        <v>0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0</v>
      </c>
      <c r="AM38" s="23">
        <f t="shared" si="3"/>
        <v>0</v>
      </c>
      <c r="AN38" s="23">
        <f t="shared" si="3"/>
        <v>0</v>
      </c>
      <c r="AO38" s="41" t="str">
        <f>IF([1]I0427_1037000158513_02_0_69_!DC38="","",[1]I0427_1037000158513_02_0_69_!DC38)</f>
        <v>нд</v>
      </c>
      <c r="AP38" s="42"/>
      <c r="AQ38" s="42"/>
    </row>
    <row r="39" spans="1:44" ht="110.25" x14ac:dyDescent="0.2">
      <c r="A39" s="38" t="str">
        <f>[1]I0427_1037000158513_02_0_69_!A39</f>
        <v>1.1.3.2</v>
      </c>
      <c r="B39" s="39" t="str">
        <f>[1]I0427_1037000158513_02_0_69_!B39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38" t="str">
        <f>[1]I0427_1037000158513_02_0_69_!C39</f>
        <v>Г</v>
      </c>
      <c r="D39" s="22" t="str">
        <f>[1]I0427_1037000158513_02_0_69_!N39</f>
        <v>нд</v>
      </c>
      <c r="E39" s="22" t="str">
        <f>[1]I0427_1037000158513_02_0_69_!O39</f>
        <v>нд</v>
      </c>
      <c r="F39" s="22" t="str">
        <f>[1]I0427_1037000158513_02_0_69_!P39</f>
        <v>нд</v>
      </c>
      <c r="G39" s="22" t="str">
        <f>[1]I0427_1037000158513_02_0_69_!Q39</f>
        <v>нд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0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</v>
      </c>
      <c r="AL39" s="40">
        <v>0</v>
      </c>
      <c r="AM39" s="23">
        <f t="shared" si="3"/>
        <v>0</v>
      </c>
      <c r="AN39" s="23">
        <f t="shared" si="3"/>
        <v>0</v>
      </c>
      <c r="AO39" s="41" t="str">
        <f>IF([1]I0427_1037000158513_02_0_69_!DC39="","",[1]I0427_1037000158513_02_0_69_!DC39)</f>
        <v>нд</v>
      </c>
      <c r="AP39" s="42"/>
      <c r="AQ39" s="42"/>
    </row>
    <row r="40" spans="1:44" ht="110.25" x14ac:dyDescent="0.2">
      <c r="A40" s="38" t="str">
        <f>[1]I0427_1037000158513_02_0_69_!A40</f>
        <v>1.1.3.2</v>
      </c>
      <c r="B40" s="39" t="str">
        <f>[1]I0427_1037000158513_02_0_69_!B40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0" s="38" t="str">
        <f>[1]I0427_1037000158513_02_0_69_!C40</f>
        <v>Г</v>
      </c>
      <c r="D40" s="22" t="str">
        <f>[1]I0427_1037000158513_02_0_69_!N40</f>
        <v>нд</v>
      </c>
      <c r="E40" s="22" t="str">
        <f>[1]I0427_1037000158513_02_0_69_!O40</f>
        <v>нд</v>
      </c>
      <c r="F40" s="22" t="str">
        <f>[1]I0427_1037000158513_02_0_69_!P40</f>
        <v>нд</v>
      </c>
      <c r="G40" s="22" t="str">
        <f>[1]I0427_1037000158513_02_0_69_!Q40</f>
        <v>нд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  <c r="V40" s="40">
        <v>0</v>
      </c>
      <c r="W40" s="40">
        <v>0</v>
      </c>
      <c r="X40" s="40">
        <v>0</v>
      </c>
      <c r="Y40" s="40">
        <v>0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23">
        <f t="shared" si="3"/>
        <v>0</v>
      </c>
      <c r="AN40" s="23">
        <f t="shared" si="3"/>
        <v>0</v>
      </c>
      <c r="AO40" s="41" t="str">
        <f>IF([1]I0427_1037000158513_02_0_69_!DC40="","",[1]I0427_1037000158513_02_0_69_!DC40)</f>
        <v>нд</v>
      </c>
      <c r="AP40" s="42"/>
      <c r="AQ40" s="42"/>
    </row>
    <row r="41" spans="1:44" ht="94.5" x14ac:dyDescent="0.2">
      <c r="A41" s="38" t="str">
        <f>[1]I0427_1037000158513_02_0_69_!A41</f>
        <v>1.1.4</v>
      </c>
      <c r="B41" s="39" t="str">
        <f>[1]I0427_1037000158513_02_0_69_!B41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1" s="38" t="str">
        <f>[1]I0427_1037000158513_02_0_69_!C41</f>
        <v>Г</v>
      </c>
      <c r="D41" s="22" t="str">
        <f>[1]I0427_1037000158513_02_0_69_!N41</f>
        <v>нд</v>
      </c>
      <c r="E41" s="22" t="str">
        <f>[1]I0427_1037000158513_02_0_69_!O41</f>
        <v>нд</v>
      </c>
      <c r="F41" s="22" t="str">
        <f>[1]I0427_1037000158513_02_0_69_!P41</f>
        <v>нд</v>
      </c>
      <c r="G41" s="22" t="str">
        <f>[1]I0427_1037000158513_02_0_69_!Q41</f>
        <v>нд</v>
      </c>
      <c r="H41" s="40">
        <f>SUM(H42:H43)</f>
        <v>0</v>
      </c>
      <c r="I41" s="40">
        <f t="shared" ref="I41:AL41" si="12">SUM(I42:I43)</f>
        <v>0</v>
      </c>
      <c r="J41" s="40">
        <f t="shared" si="12"/>
        <v>0</v>
      </c>
      <c r="K41" s="40">
        <f t="shared" si="12"/>
        <v>0</v>
      </c>
      <c r="L41" s="40">
        <f t="shared" si="12"/>
        <v>0</v>
      </c>
      <c r="M41" s="40">
        <f t="shared" si="12"/>
        <v>0</v>
      </c>
      <c r="N41" s="40">
        <f t="shared" si="12"/>
        <v>0</v>
      </c>
      <c r="O41" s="40">
        <f t="shared" si="12"/>
        <v>0</v>
      </c>
      <c r="P41" s="40">
        <f t="shared" si="12"/>
        <v>0</v>
      </c>
      <c r="Q41" s="40">
        <f t="shared" si="12"/>
        <v>0</v>
      </c>
      <c r="R41" s="40">
        <f t="shared" si="12"/>
        <v>0</v>
      </c>
      <c r="S41" s="40">
        <f t="shared" si="12"/>
        <v>0</v>
      </c>
      <c r="T41" s="40">
        <f t="shared" si="12"/>
        <v>0</v>
      </c>
      <c r="U41" s="40">
        <f t="shared" si="12"/>
        <v>0</v>
      </c>
      <c r="V41" s="40">
        <f t="shared" si="12"/>
        <v>0</v>
      </c>
      <c r="W41" s="40">
        <f t="shared" si="12"/>
        <v>0</v>
      </c>
      <c r="X41" s="40">
        <f t="shared" si="12"/>
        <v>0</v>
      </c>
      <c r="Y41" s="40">
        <f t="shared" si="12"/>
        <v>0</v>
      </c>
      <c r="Z41" s="40">
        <f t="shared" si="12"/>
        <v>0</v>
      </c>
      <c r="AA41" s="40">
        <f t="shared" si="12"/>
        <v>0</v>
      </c>
      <c r="AB41" s="40">
        <f t="shared" si="12"/>
        <v>0</v>
      </c>
      <c r="AC41" s="40">
        <f t="shared" si="12"/>
        <v>0</v>
      </c>
      <c r="AD41" s="40">
        <f t="shared" si="12"/>
        <v>0</v>
      </c>
      <c r="AE41" s="40">
        <f t="shared" si="12"/>
        <v>0</v>
      </c>
      <c r="AF41" s="40">
        <f t="shared" si="12"/>
        <v>0</v>
      </c>
      <c r="AG41" s="40">
        <f t="shared" si="12"/>
        <v>0</v>
      </c>
      <c r="AH41" s="40">
        <f t="shared" si="12"/>
        <v>0</v>
      </c>
      <c r="AI41" s="40">
        <f t="shared" si="12"/>
        <v>0</v>
      </c>
      <c r="AJ41" s="40">
        <f t="shared" si="12"/>
        <v>0</v>
      </c>
      <c r="AK41" s="40">
        <f t="shared" si="12"/>
        <v>0</v>
      </c>
      <c r="AL41" s="40">
        <f t="shared" si="12"/>
        <v>0</v>
      </c>
      <c r="AM41" s="23">
        <f t="shared" si="3"/>
        <v>0</v>
      </c>
      <c r="AN41" s="23">
        <f t="shared" si="3"/>
        <v>0</v>
      </c>
      <c r="AO41" s="41" t="str">
        <f>IF([1]I0427_1037000158513_02_0_69_!DC41="","",[1]I0427_1037000158513_02_0_69_!DC41)</f>
        <v>нд</v>
      </c>
      <c r="AP41" s="42"/>
      <c r="AQ41" s="42"/>
    </row>
    <row r="42" spans="1:44" ht="78.75" x14ac:dyDescent="0.2">
      <c r="A42" s="38" t="str">
        <f>[1]I0427_1037000158513_02_0_69_!A42</f>
        <v>1.1.4.1</v>
      </c>
      <c r="B42" s="39" t="str">
        <f>[1]I0427_1037000158513_02_0_69_!B42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2" s="38" t="str">
        <f>[1]I0427_1037000158513_02_0_69_!C42</f>
        <v>Г</v>
      </c>
      <c r="D42" s="22" t="str">
        <f>[1]I0427_1037000158513_02_0_69_!N42</f>
        <v>нд</v>
      </c>
      <c r="E42" s="22" t="str">
        <f>[1]I0427_1037000158513_02_0_69_!O42</f>
        <v>нд</v>
      </c>
      <c r="F42" s="22" t="str">
        <f>[1]I0427_1037000158513_02_0_69_!P42</f>
        <v>нд</v>
      </c>
      <c r="G42" s="22" t="str">
        <f>[1]I0427_1037000158513_02_0_69_!Q42</f>
        <v>нд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23">
        <f t="shared" si="3"/>
        <v>0</v>
      </c>
      <c r="AN42" s="23">
        <f t="shared" si="3"/>
        <v>0</v>
      </c>
      <c r="AO42" s="41" t="str">
        <f>IF([1]I0427_1037000158513_02_0_69_!DC42="","",[1]I0427_1037000158513_02_0_69_!DC42)</f>
        <v>нд</v>
      </c>
      <c r="AP42" s="42"/>
      <c r="AQ42" s="42"/>
    </row>
    <row r="43" spans="1:44" ht="78.75" x14ac:dyDescent="0.2">
      <c r="A43" s="38" t="str">
        <f>[1]I0427_1037000158513_02_0_69_!A43</f>
        <v>1.1.4.2</v>
      </c>
      <c r="B43" s="39" t="str">
        <f>[1]I0427_1037000158513_02_0_69_!B43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3" s="38" t="str">
        <f>[1]I0427_1037000158513_02_0_69_!C43</f>
        <v>Г</v>
      </c>
      <c r="D43" s="22" t="str">
        <f>[1]I0427_1037000158513_02_0_69_!N43</f>
        <v>нд</v>
      </c>
      <c r="E43" s="22" t="str">
        <f>[1]I0427_1037000158513_02_0_69_!O43</f>
        <v>нд</v>
      </c>
      <c r="F43" s="22" t="str">
        <f>[1]I0427_1037000158513_02_0_69_!P43</f>
        <v>нд</v>
      </c>
      <c r="G43" s="22" t="str">
        <f>[1]I0427_1037000158513_02_0_69_!Q43</f>
        <v>нд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23">
        <f t="shared" si="3"/>
        <v>0</v>
      </c>
      <c r="AN43" s="23">
        <f t="shared" si="3"/>
        <v>0</v>
      </c>
      <c r="AO43" s="41" t="str">
        <f>IF([1]I0427_1037000158513_02_0_69_!DC43="","",[1]I0427_1037000158513_02_0_69_!DC43)</f>
        <v>нд</v>
      </c>
      <c r="AP43" s="42"/>
      <c r="AQ43" s="42"/>
    </row>
    <row r="44" spans="1:44" ht="47.25" x14ac:dyDescent="0.2">
      <c r="A44" s="38" t="str">
        <f>[1]I0427_1037000158513_02_0_69_!A44</f>
        <v>1.2</v>
      </c>
      <c r="B44" s="39" t="str">
        <f>[1]I0427_1037000158513_02_0_69_!B44</f>
        <v>Реконструкция, модернизация, техническое перевооружение всего, в том числе:</v>
      </c>
      <c r="C44" s="38" t="str">
        <f>[1]I0427_1037000158513_02_0_69_!C44</f>
        <v>Г</v>
      </c>
      <c r="D44" s="22" t="str">
        <f>[1]I0427_1037000158513_02_0_69_!N44</f>
        <v>нд</v>
      </c>
      <c r="E44" s="22" t="str">
        <f>[1]I0427_1037000158513_02_0_69_!O44</f>
        <v>нд</v>
      </c>
      <c r="F44" s="22" t="str">
        <f>[1]I0427_1037000158513_02_0_69_!P44</f>
        <v>нд</v>
      </c>
      <c r="G44" s="22" t="str">
        <f>[1]I0427_1037000158513_02_0_69_!Q44</f>
        <v>нд</v>
      </c>
      <c r="H44" s="40">
        <f t="shared" ref="H44:AL44" si="13">SUM(H45,H55,H58,H71)</f>
        <v>42.772698903961626</v>
      </c>
      <c r="I44" s="40">
        <f t="shared" si="13"/>
        <v>42.772698903961626</v>
      </c>
      <c r="J44" s="40">
        <f t="shared" si="13"/>
        <v>0</v>
      </c>
      <c r="K44" s="40">
        <f t="shared" si="13"/>
        <v>319.51206079500002</v>
      </c>
      <c r="L44" s="40">
        <f t="shared" si="13"/>
        <v>0</v>
      </c>
      <c r="M44" s="40">
        <f t="shared" si="13"/>
        <v>88.465768140000009</v>
      </c>
      <c r="N44" s="40">
        <f t="shared" si="13"/>
        <v>231.046292655</v>
      </c>
      <c r="O44" s="40">
        <f t="shared" si="13"/>
        <v>0</v>
      </c>
      <c r="P44" s="40">
        <f t="shared" si="13"/>
        <v>181.21905018391999</v>
      </c>
      <c r="Q44" s="40">
        <f t="shared" si="13"/>
        <v>0.29505000000000003</v>
      </c>
      <c r="R44" s="40">
        <f t="shared" si="13"/>
        <v>111.776005133187</v>
      </c>
      <c r="S44" s="40">
        <f t="shared" si="13"/>
        <v>67.043995007902495</v>
      </c>
      <c r="T44" s="40">
        <f t="shared" si="13"/>
        <v>2.1040000000000001</v>
      </c>
      <c r="U44" s="40">
        <f t="shared" si="13"/>
        <v>51.918356317110835</v>
      </c>
      <c r="V44" s="40">
        <f t="shared" si="13"/>
        <v>493.79710086455998</v>
      </c>
      <c r="W44" s="40">
        <f t="shared" si="13"/>
        <v>10.694177918426105</v>
      </c>
      <c r="X44" s="40">
        <f t="shared" si="13"/>
        <v>111.43333390999999</v>
      </c>
      <c r="Y44" s="40">
        <f t="shared" si="13"/>
        <v>1.9215377767677544</v>
      </c>
      <c r="Z44" s="40">
        <f t="shared" si="13"/>
        <v>20.022423633920003</v>
      </c>
      <c r="AA44" s="40">
        <f t="shared" si="13"/>
        <v>0</v>
      </c>
      <c r="AB44" s="40">
        <f t="shared" si="13"/>
        <v>0</v>
      </c>
      <c r="AC44" s="40">
        <f t="shared" si="13"/>
        <v>51.424197244560006</v>
      </c>
      <c r="AD44" s="40">
        <f t="shared" si="13"/>
        <v>44.017138989999999</v>
      </c>
      <c r="AE44" s="40">
        <f t="shared" si="13"/>
        <v>109.34350509000001</v>
      </c>
      <c r="AF44" s="40">
        <f t="shared" si="13"/>
        <v>70.17416609</v>
      </c>
      <c r="AG44" s="40">
        <f t="shared" si="13"/>
        <v>25.068140079999999</v>
      </c>
      <c r="AH44" s="40">
        <f t="shared" si="13"/>
        <v>24.751842539999998</v>
      </c>
      <c r="AI44" s="40">
        <f t="shared" si="13"/>
        <v>22.242884501760003</v>
      </c>
      <c r="AJ44" s="40">
        <f t="shared" si="13"/>
        <v>22.25347893</v>
      </c>
      <c r="AK44" s="40">
        <f t="shared" si="13"/>
        <v>111.43333390999999</v>
      </c>
      <c r="AL44" s="40">
        <f t="shared" si="13"/>
        <v>20.022423633920003</v>
      </c>
      <c r="AM44" s="23">
        <f t="shared" si="3"/>
        <v>319.51206082632001</v>
      </c>
      <c r="AN44" s="23">
        <f t="shared" si="3"/>
        <v>181.21905018391999</v>
      </c>
      <c r="AO44" s="41" t="str">
        <f>IF([1]I0427_1037000158513_02_0_69_!DC44="","",[1]I0427_1037000158513_02_0_69_!DC44)</f>
        <v>нд</v>
      </c>
      <c r="AP44" s="42"/>
      <c r="AQ44" s="42"/>
    </row>
    <row r="45" spans="1:44" ht="78.75" x14ac:dyDescent="0.2">
      <c r="A45" s="38" t="str">
        <f>[1]I0427_1037000158513_02_0_69_!A45</f>
        <v>1.2.1</v>
      </c>
      <c r="B45" s="39" t="str">
        <f>[1]I0427_1037000158513_02_0_69_!B45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5" s="38" t="str">
        <f>[1]I0427_1037000158513_02_0_69_!C45</f>
        <v>Г</v>
      </c>
      <c r="D45" s="22" t="str">
        <f>[1]I0427_1037000158513_02_0_69_!N45</f>
        <v>нд</v>
      </c>
      <c r="E45" s="22" t="str">
        <f>[1]I0427_1037000158513_02_0_69_!O45</f>
        <v>нд</v>
      </c>
      <c r="F45" s="22" t="str">
        <f>[1]I0427_1037000158513_02_0_69_!P45</f>
        <v>нд</v>
      </c>
      <c r="G45" s="22" t="str">
        <f>[1]I0427_1037000158513_02_0_69_!Q45</f>
        <v>нд</v>
      </c>
      <c r="H45" s="40">
        <f t="shared" ref="H45:AL45" si="14">SUM(H46,H47)</f>
        <v>14.255278797634986</v>
      </c>
      <c r="I45" s="40">
        <f t="shared" si="14"/>
        <v>14.255278797634986</v>
      </c>
      <c r="J45" s="40">
        <f t="shared" si="14"/>
        <v>0</v>
      </c>
      <c r="K45" s="40">
        <f t="shared" si="14"/>
        <v>106.48693258999998</v>
      </c>
      <c r="L45" s="40">
        <f t="shared" si="14"/>
        <v>0</v>
      </c>
      <c r="M45" s="40">
        <f t="shared" si="14"/>
        <v>23.449537920000001</v>
      </c>
      <c r="N45" s="40">
        <f t="shared" si="14"/>
        <v>83.037394669999998</v>
      </c>
      <c r="O45" s="40">
        <f t="shared" si="14"/>
        <v>0</v>
      </c>
      <c r="P45" s="40">
        <f t="shared" si="14"/>
        <v>69.541703453919993</v>
      </c>
      <c r="Q45" s="40">
        <f t="shared" si="14"/>
        <v>0.29505000000000003</v>
      </c>
      <c r="R45" s="40">
        <f t="shared" si="14"/>
        <v>56.5039013799</v>
      </c>
      <c r="S45" s="40">
        <f t="shared" si="14"/>
        <v>10.638752032460001</v>
      </c>
      <c r="T45" s="40">
        <f t="shared" si="14"/>
        <v>2.1040000000000001</v>
      </c>
      <c r="U45" s="40">
        <f t="shared" si="14"/>
        <v>16.199892724196278</v>
      </c>
      <c r="V45" s="40">
        <f t="shared" si="14"/>
        <v>152.95439749999997</v>
      </c>
      <c r="W45" s="40">
        <f t="shared" si="14"/>
        <v>2.7650746132437622</v>
      </c>
      <c r="X45" s="40">
        <f t="shared" si="14"/>
        <v>28.812077469999998</v>
      </c>
      <c r="Y45" s="40">
        <f t="shared" si="14"/>
        <v>0.48521334010748574</v>
      </c>
      <c r="Z45" s="40">
        <f t="shared" si="14"/>
        <v>5.0559230039200012</v>
      </c>
      <c r="AA45" s="40">
        <f t="shared" si="14"/>
        <v>0</v>
      </c>
      <c r="AB45" s="40">
        <f t="shared" si="14"/>
        <v>0</v>
      </c>
      <c r="AC45" s="40">
        <f t="shared" si="14"/>
        <v>34.728959450000005</v>
      </c>
      <c r="AD45" s="40">
        <f t="shared" si="14"/>
        <v>27.349534439999999</v>
      </c>
      <c r="AE45" s="40">
        <f t="shared" si="14"/>
        <v>34.452949369999999</v>
      </c>
      <c r="AF45" s="40">
        <f t="shared" si="14"/>
        <v>28.963591229999999</v>
      </c>
      <c r="AG45" s="40">
        <f t="shared" si="14"/>
        <v>8.4929463300000005</v>
      </c>
      <c r="AH45" s="40">
        <f t="shared" si="14"/>
        <v>8.1726547800000002</v>
      </c>
      <c r="AI45" s="40">
        <f t="shared" si="14"/>
        <v>0</v>
      </c>
      <c r="AJ45" s="40">
        <f t="shared" si="14"/>
        <v>0</v>
      </c>
      <c r="AK45" s="40">
        <f t="shared" si="14"/>
        <v>28.812077469999998</v>
      </c>
      <c r="AL45" s="40">
        <f t="shared" si="14"/>
        <v>5.0559230039200012</v>
      </c>
      <c r="AM45" s="23">
        <f t="shared" si="3"/>
        <v>106.48693262</v>
      </c>
      <c r="AN45" s="23">
        <f t="shared" si="3"/>
        <v>69.541703453919993</v>
      </c>
      <c r="AO45" s="41" t="str">
        <f>IF([1]I0427_1037000158513_02_0_69_!DC45="","",[1]I0427_1037000158513_02_0_69_!DC45)</f>
        <v>нд</v>
      </c>
      <c r="AP45" s="42"/>
      <c r="AQ45" s="42"/>
    </row>
    <row r="46" spans="1:44" ht="31.5" x14ac:dyDescent="0.2">
      <c r="A46" s="38" t="str">
        <f>[1]I0427_1037000158513_02_0_69_!A46</f>
        <v>1.2.1.1</v>
      </c>
      <c r="B46" s="39" t="str">
        <f>[1]I0427_1037000158513_02_0_69_!B46</f>
        <v>Реконструкция трансформаторных и иных подстанций, всего, в числе:</v>
      </c>
      <c r="C46" s="38" t="str">
        <f>[1]I0427_1037000158513_02_0_69_!C46</f>
        <v>Г</v>
      </c>
      <c r="D46" s="22" t="str">
        <f>[1]I0427_1037000158513_02_0_69_!N46</f>
        <v>нд</v>
      </c>
      <c r="E46" s="22" t="str">
        <f>[1]I0427_1037000158513_02_0_69_!O46</f>
        <v>нд</v>
      </c>
      <c r="F46" s="22" t="str">
        <f>[1]I0427_1037000158513_02_0_69_!P46</f>
        <v>нд</v>
      </c>
      <c r="G46" s="22" t="str">
        <f>[1]I0427_1037000158513_02_0_69_!Q46</f>
        <v>нд</v>
      </c>
      <c r="H46" s="23" t="str">
        <f>[1]I0427_1037000158513_02_0_69_!R46</f>
        <v>нд</v>
      </c>
      <c r="I46" s="23" t="str">
        <f>[1]I0427_1037000158513_02_0_69_!S46</f>
        <v>нд</v>
      </c>
      <c r="J46" s="23" t="str">
        <f>[1]I0427_1037000158513_02_0_69_!T46</f>
        <v>нд</v>
      </c>
      <c r="K46" s="23" t="str">
        <f>[1]I0427_1037000158513_02_0_69_!U46</f>
        <v>нд</v>
      </c>
      <c r="L46" s="23" t="str">
        <f>[1]I0427_1037000158513_02_0_69_!V46</f>
        <v>нд</v>
      </c>
      <c r="M46" s="23" t="str">
        <f>[1]I0427_1037000158513_02_0_69_!W46</f>
        <v>нд</v>
      </c>
      <c r="N46" s="23" t="str">
        <f>[1]I0427_1037000158513_02_0_69_!X46</f>
        <v>нд</v>
      </c>
      <c r="O46" s="23" t="str">
        <f>[1]I0427_1037000158513_02_0_69_!Y46</f>
        <v>нд</v>
      </c>
      <c r="P46" s="23" t="str">
        <f>[1]I0427_1037000158513_02_0_69_!Z46</f>
        <v>нд</v>
      </c>
      <c r="Q46" s="23" t="str">
        <f>[1]I0427_1037000158513_02_0_69_!AA46</f>
        <v>нд</v>
      </c>
      <c r="R46" s="23" t="str">
        <f>[1]I0427_1037000158513_02_0_69_!AB46</f>
        <v>нд</v>
      </c>
      <c r="S46" s="23" t="str">
        <f>[1]I0427_1037000158513_02_0_69_!AC46</f>
        <v>нд</v>
      </c>
      <c r="T46" s="23" t="str">
        <f>[1]I0427_1037000158513_02_0_69_!AD46</f>
        <v>нд</v>
      </c>
      <c r="U46" s="23" t="str">
        <f>[1]I0427_1037000158513_02_0_69_!AE46</f>
        <v>нд</v>
      </c>
      <c r="V46" s="23" t="str">
        <f>[1]I0427_1037000158513_02_0_69_!AF46</f>
        <v>нд</v>
      </c>
      <c r="W46" s="23" t="str">
        <f>[1]I0427_1037000158513_02_0_69_!AG46</f>
        <v>нд</v>
      </c>
      <c r="X46" s="23" t="str">
        <f>[1]I0427_1037000158513_02_0_69_!AH46</f>
        <v>нд</v>
      </c>
      <c r="Y46" s="23" t="str">
        <f>[1]I0427_1037000158513_02_0_69_!AI46</f>
        <v>нд</v>
      </c>
      <c r="Z46" s="23" t="str">
        <f>[1]I0427_1037000158513_02_0_69_!AJ46</f>
        <v>нд</v>
      </c>
      <c r="AA46" s="23" t="str">
        <f>[1]I0427_1037000158513_02_0_69_!AK46</f>
        <v>нд</v>
      </c>
      <c r="AB46" s="23" t="str">
        <f>[1]I0427_1037000158513_02_0_69_!AL46</f>
        <v>нд</v>
      </c>
      <c r="AC46" s="23" t="str">
        <f>[1]I0427_1037000158513_02_0_69_!AM46</f>
        <v>нд</v>
      </c>
      <c r="AD46" s="23" t="str">
        <f>[1]I0427_1037000158513_02_0_69_!AN46</f>
        <v>нд</v>
      </c>
      <c r="AE46" s="23" t="str">
        <f>[1]I0427_1037000158513_02_0_69_!AO46</f>
        <v>нд</v>
      </c>
      <c r="AF46" s="23" t="str">
        <f>[1]I0427_1037000158513_02_0_69_!AP46</f>
        <v>нд</v>
      </c>
      <c r="AG46" s="23" t="str">
        <f>[1]I0427_1037000158513_02_0_69_!AQ46</f>
        <v>нд</v>
      </c>
      <c r="AH46" s="23" t="str">
        <f>[1]I0427_1037000158513_02_0_69_!AR46</f>
        <v>нд</v>
      </c>
      <c r="AI46" s="23" t="str">
        <f>[1]I0427_1037000158513_02_0_69_!AS46</f>
        <v>нд</v>
      </c>
      <c r="AJ46" s="23" t="str">
        <f>[1]I0427_1037000158513_02_0_69_!AT46</f>
        <v>нд</v>
      </c>
      <c r="AK46" s="23" t="str">
        <f>[1]I0427_1037000158513_02_0_69_!AU46</f>
        <v>нд</v>
      </c>
      <c r="AL46" s="23" t="str">
        <f>[1]I0427_1037000158513_02_0_69_!AV46</f>
        <v>нд</v>
      </c>
      <c r="AM46" s="23" t="str">
        <f>[1]I0427_1037000158513_02_0_69_!AW46</f>
        <v>нд</v>
      </c>
      <c r="AN46" s="23" t="str">
        <f>[1]I0427_1037000158513_02_0_69_!AX46</f>
        <v>нд</v>
      </c>
      <c r="AO46" s="22" t="str">
        <f>[1]I0427_1037000158513_02_0_69_!AY46</f>
        <v>нд</v>
      </c>
      <c r="AP46" s="42"/>
      <c r="AQ46" s="42"/>
    </row>
    <row r="47" spans="1:44" ht="63" x14ac:dyDescent="0.2">
      <c r="A47" s="38" t="str">
        <f>[1]I0427_1037000158513_02_0_69_!A47</f>
        <v>1.2.1.2</v>
      </c>
      <c r="B47" s="39" t="str">
        <f>[1]I0427_1037000158513_02_0_69_!B47</f>
        <v>Модернизация, техническое перевооружение трансформаторных и иных подстанций, распределительных пунктов, всего, в том числе:</v>
      </c>
      <c r="C47" s="38" t="str">
        <f>[1]I0427_1037000158513_02_0_69_!C47</f>
        <v>Г</v>
      </c>
      <c r="D47" s="22" t="str">
        <f>[1]I0427_1037000158513_02_0_69_!N47</f>
        <v>нд</v>
      </c>
      <c r="E47" s="22" t="str">
        <f>[1]I0427_1037000158513_02_0_69_!O47</f>
        <v>нд</v>
      </c>
      <c r="F47" s="22" t="str">
        <f>[1]I0427_1037000158513_02_0_69_!P47</f>
        <v>нд</v>
      </c>
      <c r="G47" s="22" t="str">
        <f>[1]I0427_1037000158513_02_0_69_!Q47</f>
        <v>нд</v>
      </c>
      <c r="H47" s="23">
        <f>SUM(H48:H54)</f>
        <v>14.255278797634986</v>
      </c>
      <c r="I47" s="23">
        <f t="shared" ref="I47:AN47" si="15">SUM(I48:I54)</f>
        <v>14.255278797634986</v>
      </c>
      <c r="J47" s="23">
        <f t="shared" si="15"/>
        <v>0</v>
      </c>
      <c r="K47" s="23">
        <f t="shared" si="15"/>
        <v>106.48693258999998</v>
      </c>
      <c r="L47" s="23">
        <f t="shared" si="15"/>
        <v>0</v>
      </c>
      <c r="M47" s="23">
        <f t="shared" si="15"/>
        <v>23.449537920000001</v>
      </c>
      <c r="N47" s="23">
        <f t="shared" si="15"/>
        <v>83.037394669999998</v>
      </c>
      <c r="O47" s="23">
        <f t="shared" si="15"/>
        <v>0</v>
      </c>
      <c r="P47" s="23">
        <f t="shared" si="15"/>
        <v>69.541703453919993</v>
      </c>
      <c r="Q47" s="23">
        <f t="shared" si="15"/>
        <v>0.29505000000000003</v>
      </c>
      <c r="R47" s="23">
        <f t="shared" si="15"/>
        <v>56.5039013799</v>
      </c>
      <c r="S47" s="23">
        <f t="shared" si="15"/>
        <v>10.638752032460001</v>
      </c>
      <c r="T47" s="23">
        <f t="shared" si="15"/>
        <v>2.1040000000000001</v>
      </c>
      <c r="U47" s="23">
        <f t="shared" si="15"/>
        <v>16.199892724196278</v>
      </c>
      <c r="V47" s="23">
        <f t="shared" si="15"/>
        <v>152.95439749999997</v>
      </c>
      <c r="W47" s="23">
        <f t="shared" si="15"/>
        <v>2.7650746132437622</v>
      </c>
      <c r="X47" s="23">
        <f t="shared" si="15"/>
        <v>28.812077469999998</v>
      </c>
      <c r="Y47" s="23">
        <f t="shared" si="15"/>
        <v>0.48521334010748574</v>
      </c>
      <c r="Z47" s="23">
        <f t="shared" si="15"/>
        <v>5.0559230039200012</v>
      </c>
      <c r="AA47" s="23">
        <f t="shared" si="15"/>
        <v>0</v>
      </c>
      <c r="AB47" s="23">
        <f t="shared" si="15"/>
        <v>0</v>
      </c>
      <c r="AC47" s="23">
        <f t="shared" si="15"/>
        <v>34.728959450000005</v>
      </c>
      <c r="AD47" s="23">
        <f t="shared" si="15"/>
        <v>27.349534439999999</v>
      </c>
      <c r="AE47" s="23">
        <f t="shared" si="15"/>
        <v>34.452949369999999</v>
      </c>
      <c r="AF47" s="23">
        <f t="shared" si="15"/>
        <v>28.963591229999999</v>
      </c>
      <c r="AG47" s="23">
        <f t="shared" si="15"/>
        <v>8.4929463300000005</v>
      </c>
      <c r="AH47" s="23">
        <f>SUM(AH48:AH54)</f>
        <v>8.1726547800000002</v>
      </c>
      <c r="AI47" s="23">
        <f t="shared" si="15"/>
        <v>0</v>
      </c>
      <c r="AJ47" s="23">
        <f t="shared" si="15"/>
        <v>0</v>
      </c>
      <c r="AK47" s="23">
        <f t="shared" si="15"/>
        <v>28.812077469999998</v>
      </c>
      <c r="AL47" s="23">
        <f t="shared" si="15"/>
        <v>5.0559230039200012</v>
      </c>
      <c r="AM47" s="23">
        <f t="shared" si="15"/>
        <v>106.48693262</v>
      </c>
      <c r="AN47" s="23">
        <f t="shared" si="15"/>
        <v>69.541703453919993</v>
      </c>
      <c r="AO47" s="41" t="str">
        <f>IF([1]I0427_1037000158513_02_0_69_!DC47="","",[1]I0427_1037000158513_02_0_69_!DC47)</f>
        <v>нд</v>
      </c>
      <c r="AP47" s="42"/>
      <c r="AQ47" s="42"/>
    </row>
    <row r="48" spans="1:44" ht="31.5" x14ac:dyDescent="0.2">
      <c r="A48" s="38" t="str">
        <f>[1]I0427_1037000158513_02_0_69_!A48</f>
        <v>1.2.1.2</v>
      </c>
      <c r="B48" s="39" t="str">
        <f>[1]I0427_1037000158513_02_0_69_!B48</f>
        <v>Монтаж системы сигнализации в трансформаторной подстанции</v>
      </c>
      <c r="C48" s="38" t="str">
        <f>[1]I0427_1037000158513_02_0_69_!C48</f>
        <v>J_0000060027</v>
      </c>
      <c r="D48" s="22" t="str">
        <f>[1]I0427_1037000158513_02_0_69_!N48</f>
        <v>Н</v>
      </c>
      <c r="E48" s="22">
        <f>[1]I0427_1037000158513_02_0_69_!O48</f>
        <v>2020</v>
      </c>
      <c r="F48" s="22">
        <f>[1]I0427_1037000158513_02_0_69_!P48</f>
        <v>2021</v>
      </c>
      <c r="G48" s="22">
        <f>[1]I0427_1037000158513_02_0_69_!Q48</f>
        <v>2021</v>
      </c>
      <c r="H48" s="23">
        <f>[1]I0427_1037000158513_02_0_69_!S48</f>
        <v>1.3772422302543508</v>
      </c>
      <c r="I48" s="23">
        <f>[1]I0427_1037000158513_02_0_69_!W48</f>
        <v>1.3772422302543508</v>
      </c>
      <c r="J48" s="23">
        <v>0</v>
      </c>
      <c r="K48" s="23">
        <f>SUM(L48:O48)</f>
        <v>10.28799946</v>
      </c>
      <c r="L48" s="23">
        <v>0</v>
      </c>
      <c r="M48" s="23">
        <v>3.4292583300000001</v>
      </c>
      <c r="N48" s="23">
        <v>6.8587411300000003</v>
      </c>
      <c r="O48" s="23">
        <v>0</v>
      </c>
      <c r="P48" s="23">
        <f>SUM(J48,Z48,AB48,AD48,AF48,AH48,AJ48)</f>
        <v>9.0876036800000008</v>
      </c>
      <c r="Q48" s="23">
        <v>0</v>
      </c>
      <c r="R48" s="23">
        <v>9.0876036800000008</v>
      </c>
      <c r="S48" s="23">
        <v>0</v>
      </c>
      <c r="T48" s="23">
        <v>0</v>
      </c>
      <c r="U48" s="23">
        <v>0.97270993231810488</v>
      </c>
      <c r="V48" s="23">
        <f>SUM(AA48,AC48,AE48,AG48,AI48,AK48)</f>
        <v>10.28799946</v>
      </c>
      <c r="W48" s="23">
        <v>0</v>
      </c>
      <c r="X48" s="23">
        <f>AK48</f>
        <v>0</v>
      </c>
      <c r="Y48" s="23">
        <v>0</v>
      </c>
      <c r="Z48" s="23">
        <f>AL48</f>
        <v>0</v>
      </c>
      <c r="AA48" s="23">
        <v>0</v>
      </c>
      <c r="AB48" s="43">
        <v>0</v>
      </c>
      <c r="AC48" s="23">
        <v>5.1477180499999999</v>
      </c>
      <c r="AD48" s="23">
        <v>4.6762036800000004</v>
      </c>
      <c r="AE48" s="23">
        <v>5.1402814100000001</v>
      </c>
      <c r="AF48" s="23">
        <v>4.4114000000000004</v>
      </c>
      <c r="AG48" s="23">
        <v>0</v>
      </c>
      <c r="AH48" s="23">
        <f>AG48</f>
        <v>0</v>
      </c>
      <c r="AI48" s="23">
        <v>0</v>
      </c>
      <c r="AJ48" s="23">
        <f>AI48</f>
        <v>0</v>
      </c>
      <c r="AK48" s="23">
        <v>0</v>
      </c>
      <c r="AL48" s="23">
        <f>AK48</f>
        <v>0</v>
      </c>
      <c r="AM48" s="23">
        <f t="shared" si="3"/>
        <v>10.28799946</v>
      </c>
      <c r="AN48" s="23">
        <f t="shared" si="3"/>
        <v>9.0876036800000008</v>
      </c>
      <c r="AO48" s="41" t="str">
        <f>IF([1]I0427_1037000158513_02_0_69_!DC48="","",[1]I0427_1037000158513_02_0_69_!DC48)</f>
        <v>нд</v>
      </c>
      <c r="AP48" s="42"/>
      <c r="AQ48" s="42"/>
      <c r="AR48" s="44"/>
    </row>
    <row r="49" spans="1:44" ht="146.25" customHeight="1" x14ac:dyDescent="0.2">
      <c r="A49" s="38" t="str">
        <f>[1]I0427_1037000158513_02_0_69_!A49</f>
        <v>1.2.1.2</v>
      </c>
      <c r="B49" s="39" t="str">
        <f>[1]I0427_1037000158513_02_0_69_!B49</f>
        <v>Установка системы телемеханики и диспетчеризации</v>
      </c>
      <c r="C49" s="38" t="str">
        <f>[1]I0427_1037000158513_02_0_69_!C49</f>
        <v>J_000006089</v>
      </c>
      <c r="D49" s="22" t="str">
        <f>[1]I0427_1037000158513_02_0_69_!N49</f>
        <v>Н</v>
      </c>
      <c r="E49" s="22">
        <f>[1]I0427_1037000158513_02_0_69_!O49</f>
        <v>2020</v>
      </c>
      <c r="F49" s="22">
        <f>[1]I0427_1037000158513_02_0_69_!P49</f>
        <v>2024</v>
      </c>
      <c r="G49" s="22">
        <f>[1]I0427_1037000158513_02_0_69_!Q49</f>
        <v>2024</v>
      </c>
      <c r="H49" s="23">
        <f>[1]I0427_1037000158513_02_0_69_!S49/1.2</f>
        <v>2.5926116443551988</v>
      </c>
      <c r="I49" s="23">
        <f>[1]I0427_1037000158513_02_0_69_!W49/1.2</f>
        <v>2.5926116443551988</v>
      </c>
      <c r="J49" s="23">
        <v>0</v>
      </c>
      <c r="K49" s="23">
        <f t="shared" ref="K49:K54" si="16">SUM(L49:O49)</f>
        <v>19.36680896</v>
      </c>
      <c r="L49" s="23">
        <v>0</v>
      </c>
      <c r="M49" s="23">
        <f>11.63978121-2.56835776</f>
        <v>9.0714234500000011</v>
      </c>
      <c r="N49" s="23">
        <f>13.44469952-3.14931401</f>
        <v>10.295385510000001</v>
      </c>
      <c r="O49" s="23">
        <v>0</v>
      </c>
      <c r="P49" s="23">
        <f t="shared" ref="P49:P54" si="17">SUM(J49,Z49,AB49,AD49,AF49,AH49,AJ49)</f>
        <v>10.42101765392</v>
      </c>
      <c r="Q49" s="23">
        <v>0</v>
      </c>
      <c r="R49" s="23">
        <f>13.6881535199-3.64751629-2.56835776-2.03212139-T49</f>
        <v>3.3361580798999997</v>
      </c>
      <c r="S49" s="23">
        <f>14.55385488246-4.6430305-3.14931401-1.78065084</f>
        <v>4.9808595324600002</v>
      </c>
      <c r="T49" s="23">
        <v>2.1040000000000001</v>
      </c>
      <c r="U49" s="23">
        <v>3.126387190143824</v>
      </c>
      <c r="V49" s="23">
        <v>29.653723540000001</v>
      </c>
      <c r="W49" s="23">
        <v>0.85112238099808069</v>
      </c>
      <c r="X49" s="23">
        <f t="shared" ref="X49:X54" si="18">AK49</f>
        <v>8.8686952100000003</v>
      </c>
      <c r="Y49" s="23">
        <v>0.48521334010748574</v>
      </c>
      <c r="Z49" s="23">
        <f t="shared" ref="Z49:Z54" si="19">AL49</f>
        <v>5.0559230039200012</v>
      </c>
      <c r="AA49" s="23">
        <v>0</v>
      </c>
      <c r="AB49" s="43">
        <v>0</v>
      </c>
      <c r="AC49" s="23">
        <v>4.9844017699999998</v>
      </c>
      <c r="AD49" s="23">
        <v>4.6364795399999998</v>
      </c>
      <c r="AE49" s="23">
        <v>5.5137120099999999</v>
      </c>
      <c r="AF49" s="23">
        <v>0.72861511000000001</v>
      </c>
      <c r="AG49" s="23">
        <v>0</v>
      </c>
      <c r="AH49" s="23">
        <v>0</v>
      </c>
      <c r="AI49" s="23">
        <v>0</v>
      </c>
      <c r="AJ49" s="23">
        <v>0</v>
      </c>
      <c r="AK49" s="23">
        <v>8.8686952100000003</v>
      </c>
      <c r="AL49" s="23">
        <v>5.0559230039200012</v>
      </c>
      <c r="AM49" s="23">
        <f t="shared" si="3"/>
        <v>19.366808990000003</v>
      </c>
      <c r="AN49" s="23">
        <f t="shared" si="3"/>
        <v>10.42101765392</v>
      </c>
      <c r="AO49" s="41" t="str">
        <f>IF([1]I0427_1037000158513_02_0_69_!DC49="","",[1]I0427_1037000158513_02_0_69_!DC49)</f>
        <v>Включение работ, не выполненных в 2021 году по причине сокращения рабочего времени персонала на рабочих местах в связи с неблагоприятной эпидемиологической обстановкой, обусловленной COVID-19, а также уточнение стоимости материалов и оборудования.</v>
      </c>
      <c r="AP49" s="42"/>
      <c r="AQ49" s="42"/>
    </row>
    <row r="50" spans="1:44" ht="15.75" x14ac:dyDescent="0.2">
      <c r="A50" s="38" t="str">
        <f>[1]I0427_1037000158513_02_0_69_!A50</f>
        <v>1.2.1.2</v>
      </c>
      <c r="B50" s="39" t="str">
        <f>[1]I0427_1037000158513_02_0_69_!B50</f>
        <v>Реконструкция РП "ЛПК"</v>
      </c>
      <c r="C50" s="38" t="str">
        <f>[1]I0427_1037000158513_02_0_69_!C50</f>
        <v>J_0000000029</v>
      </c>
      <c r="D50" s="22" t="str">
        <f>[1]I0427_1037000158513_02_0_69_!N50</f>
        <v>П</v>
      </c>
      <c r="E50" s="22">
        <f>[1]I0427_1037000158513_02_0_69_!O50</f>
        <v>2020</v>
      </c>
      <c r="F50" s="22">
        <f>[1]I0427_1037000158513_02_0_69_!P50</f>
        <v>2020</v>
      </c>
      <c r="G50" s="22">
        <f>[1]I0427_1037000158513_02_0_69_!Q50</f>
        <v>2020</v>
      </c>
      <c r="H50" s="23">
        <f>[1]I0427_1037000158513_02_0_69_!S50/1.2</f>
        <v>3.292749616242749</v>
      </c>
      <c r="I50" s="23">
        <f>[1]I0427_1037000158513_02_0_69_!W50/1.2</f>
        <v>3.292749616242749</v>
      </c>
      <c r="J50" s="23">
        <v>0</v>
      </c>
      <c r="K50" s="23">
        <f t="shared" si="16"/>
        <v>24.596839630000002</v>
      </c>
      <c r="L50" s="23">
        <v>0</v>
      </c>
      <c r="M50" s="23">
        <v>2.4470062399999999</v>
      </c>
      <c r="N50" s="23">
        <v>22.149833390000001</v>
      </c>
      <c r="O50" s="23">
        <v>0</v>
      </c>
      <c r="P50" s="23">
        <f t="shared" si="17"/>
        <v>18.036851219999999</v>
      </c>
      <c r="Q50" s="23">
        <v>0</v>
      </c>
      <c r="R50" s="23">
        <v>18.036851219999999</v>
      </c>
      <c r="S50" s="23">
        <v>0</v>
      </c>
      <c r="T50" s="23">
        <v>0</v>
      </c>
      <c r="U50" s="23">
        <v>2.8480167428087988</v>
      </c>
      <c r="V50" s="23">
        <v>24.596839630000002</v>
      </c>
      <c r="W50" s="23">
        <v>0</v>
      </c>
      <c r="X50" s="23">
        <f t="shared" si="18"/>
        <v>0</v>
      </c>
      <c r="Y50" s="23">
        <v>0</v>
      </c>
      <c r="Z50" s="23">
        <f t="shared" si="19"/>
        <v>0</v>
      </c>
      <c r="AA50" s="23">
        <v>0</v>
      </c>
      <c r="AB50" s="43">
        <v>0</v>
      </c>
      <c r="AC50" s="23">
        <v>24.596839630000002</v>
      </c>
      <c r="AD50" s="23">
        <v>18.036851219999999</v>
      </c>
      <c r="AE50" s="23">
        <v>0</v>
      </c>
      <c r="AF50" s="23">
        <v>0</v>
      </c>
      <c r="AG50" s="23">
        <v>0</v>
      </c>
      <c r="AH50" s="23">
        <f t="shared" ref="AH50:AH54" si="20">AG50</f>
        <v>0</v>
      </c>
      <c r="AI50" s="23">
        <v>0</v>
      </c>
      <c r="AJ50" s="23">
        <f t="shared" ref="AJ50:AJ53" si="21">AI50</f>
        <v>0</v>
      </c>
      <c r="AK50" s="23">
        <v>0</v>
      </c>
      <c r="AL50" s="23">
        <f t="shared" ref="AL50:AL54" si="22">AK50</f>
        <v>0</v>
      </c>
      <c r="AM50" s="23">
        <f t="shared" si="3"/>
        <v>24.596839630000002</v>
      </c>
      <c r="AN50" s="23">
        <f t="shared" si="3"/>
        <v>18.036851219999999</v>
      </c>
      <c r="AO50" s="41" t="str">
        <f>IF([1]I0427_1037000158513_02_0_69_!DC50="","",[1]I0427_1037000158513_02_0_69_!DC50)</f>
        <v>нд</v>
      </c>
      <c r="AP50" s="42"/>
      <c r="AQ50" s="42"/>
      <c r="AR50" s="44"/>
    </row>
    <row r="51" spans="1:44" ht="15.75" x14ac:dyDescent="0.2">
      <c r="A51" s="38" t="str">
        <f>[1]I0427_1037000158513_02_0_69_!A51</f>
        <v>1.2.1.2</v>
      </c>
      <c r="B51" s="39" t="str">
        <f>[1]I0427_1037000158513_02_0_69_!B51</f>
        <v>Реконструкция РП "Сибкартель"</v>
      </c>
      <c r="C51" s="38" t="str">
        <f>[1]I0427_1037000158513_02_0_69_!C51</f>
        <v>J_0000000030</v>
      </c>
      <c r="D51" s="22" t="str">
        <f>[1]I0427_1037000158513_02_0_69_!N51</f>
        <v>П</v>
      </c>
      <c r="E51" s="22">
        <f>[1]I0427_1037000158513_02_0_69_!O51</f>
        <v>2021</v>
      </c>
      <c r="F51" s="22">
        <f>[1]I0427_1037000158513_02_0_69_!P51</f>
        <v>2021</v>
      </c>
      <c r="G51" s="22">
        <f>[1]I0427_1037000158513_02_0_69_!Q51</f>
        <v>2021</v>
      </c>
      <c r="H51" s="23">
        <f>[1]I0427_1037000158513_02_0_69_!S51/1.2</f>
        <v>3.1859378781793848</v>
      </c>
      <c r="I51" s="23">
        <f>[1]I0427_1037000158513_02_0_69_!W51/1.2</f>
        <v>3.1859378781793848</v>
      </c>
      <c r="J51" s="23">
        <v>0</v>
      </c>
      <c r="K51" s="23">
        <f t="shared" si="16"/>
        <v>23.79895595</v>
      </c>
      <c r="L51" s="23">
        <v>0</v>
      </c>
      <c r="M51" s="23">
        <v>3.4420568899999999</v>
      </c>
      <c r="N51" s="23">
        <v>20.35689906</v>
      </c>
      <c r="O51" s="23">
        <v>0</v>
      </c>
      <c r="P51" s="23">
        <f t="shared" si="17"/>
        <v>23.823576119999998</v>
      </c>
      <c r="Q51" s="23">
        <v>0.29505000000000003</v>
      </c>
      <c r="R51" s="23">
        <v>23.528526119999999</v>
      </c>
      <c r="S51" s="23">
        <v>0</v>
      </c>
      <c r="T51" s="23">
        <v>0</v>
      </c>
      <c r="U51" s="23">
        <v>2.6446340408206432</v>
      </c>
      <c r="V51" s="23">
        <v>23.79895595</v>
      </c>
      <c r="W51" s="23">
        <v>0</v>
      </c>
      <c r="X51" s="23">
        <f t="shared" si="18"/>
        <v>0</v>
      </c>
      <c r="Y51" s="23">
        <v>0</v>
      </c>
      <c r="Z51" s="23">
        <f t="shared" si="19"/>
        <v>0</v>
      </c>
      <c r="AA51" s="23">
        <v>0</v>
      </c>
      <c r="AB51" s="43">
        <v>0</v>
      </c>
      <c r="AC51" s="23">
        <v>0</v>
      </c>
      <c r="AD51" s="23">
        <v>0</v>
      </c>
      <c r="AE51" s="23">
        <v>23.79895595</v>
      </c>
      <c r="AF51" s="23">
        <v>23.823576119999998</v>
      </c>
      <c r="AG51" s="23">
        <v>0</v>
      </c>
      <c r="AH51" s="23">
        <f t="shared" si="20"/>
        <v>0</v>
      </c>
      <c r="AI51" s="23">
        <v>0</v>
      </c>
      <c r="AJ51" s="23">
        <f t="shared" si="21"/>
        <v>0</v>
      </c>
      <c r="AK51" s="23">
        <v>0</v>
      </c>
      <c r="AL51" s="23">
        <f t="shared" si="22"/>
        <v>0</v>
      </c>
      <c r="AM51" s="23">
        <f t="shared" si="3"/>
        <v>23.79895595</v>
      </c>
      <c r="AN51" s="23">
        <f t="shared" si="3"/>
        <v>23.823576119999998</v>
      </c>
      <c r="AO51" s="41" t="str">
        <f>IF([1]I0427_1037000158513_02_0_69_!DC51="","",[1]I0427_1037000158513_02_0_69_!DC51)</f>
        <v>нд</v>
      </c>
      <c r="AP51" s="42"/>
      <c r="AQ51" s="42"/>
      <c r="AR51" s="44"/>
    </row>
    <row r="52" spans="1:44" ht="47.25" x14ac:dyDescent="0.2">
      <c r="A52" s="38" t="str">
        <f>[1]I0427_1037000158513_02_0_69_!A52</f>
        <v>1.2.1.2</v>
      </c>
      <c r="B52" s="39" t="str">
        <f>[1]I0427_1037000158513_02_0_69_!B52</f>
        <v>Реконструкция РП "Фрунзенский"</v>
      </c>
      <c r="C52" s="38" t="str">
        <f>[1]I0427_1037000158513_02_0_69_!C52</f>
        <v>J_0000000031</v>
      </c>
      <c r="D52" s="22" t="str">
        <f>[1]I0427_1037000158513_02_0_69_!N52</f>
        <v>П</v>
      </c>
      <c r="E52" s="22" t="str">
        <f>[1]I0427_1037000158513_02_0_69_!O52</f>
        <v>нд</v>
      </c>
      <c r="F52" s="22">
        <f>[1]I0427_1037000158513_02_0_69_!P52</f>
        <v>2024</v>
      </c>
      <c r="G52" s="22" t="s">
        <v>55</v>
      </c>
      <c r="H52" s="23">
        <f>[1]I0427_1037000158513_02_0_69_!S52/1.2</f>
        <v>2.6697968217313699</v>
      </c>
      <c r="I52" s="23">
        <f>[1]I0427_1037000158513_02_0_69_!W52/1.2</f>
        <v>2.6697968217313699</v>
      </c>
      <c r="J52" s="23">
        <v>0</v>
      </c>
      <c r="K52" s="23">
        <f t="shared" si="16"/>
        <v>19.94338226</v>
      </c>
      <c r="L52" s="23">
        <v>0</v>
      </c>
      <c r="M52" s="23">
        <v>2.1979547500000001</v>
      </c>
      <c r="N52" s="23">
        <v>17.745427509999999</v>
      </c>
      <c r="O52" s="23">
        <v>0</v>
      </c>
      <c r="P52" s="23">
        <f t="shared" si="17"/>
        <v>0</v>
      </c>
      <c r="Q52" s="23">
        <v>0</v>
      </c>
      <c r="R52" s="23">
        <v>0</v>
      </c>
      <c r="S52" s="23">
        <v>0</v>
      </c>
      <c r="T52" s="23">
        <v>0</v>
      </c>
      <c r="U52" s="23">
        <v>1.9483341603214892</v>
      </c>
      <c r="V52" s="23">
        <v>19.94338226</v>
      </c>
      <c r="W52" s="23">
        <v>1.9139522322456815</v>
      </c>
      <c r="X52" s="23">
        <f t="shared" si="18"/>
        <v>19.94338226</v>
      </c>
      <c r="Y52" s="23">
        <v>0</v>
      </c>
      <c r="Z52" s="23">
        <f t="shared" si="19"/>
        <v>0</v>
      </c>
      <c r="AA52" s="23">
        <v>0</v>
      </c>
      <c r="AB52" s="43">
        <v>0</v>
      </c>
      <c r="AC52" s="23">
        <v>0</v>
      </c>
      <c r="AD52" s="23">
        <v>0</v>
      </c>
      <c r="AE52" s="16">
        <v>0</v>
      </c>
      <c r="AF52" s="23">
        <v>0</v>
      </c>
      <c r="AG52" s="23">
        <v>0</v>
      </c>
      <c r="AH52" s="23">
        <f t="shared" si="20"/>
        <v>0</v>
      </c>
      <c r="AI52" s="23">
        <v>0</v>
      </c>
      <c r="AJ52" s="23">
        <f t="shared" si="21"/>
        <v>0</v>
      </c>
      <c r="AK52" s="23">
        <v>19.94338226</v>
      </c>
      <c r="AL52" s="23">
        <v>0</v>
      </c>
      <c r="AM52" s="23">
        <f t="shared" si="3"/>
        <v>19.94338226</v>
      </c>
      <c r="AN52" s="23">
        <f t="shared" si="3"/>
        <v>0</v>
      </c>
      <c r="AO52" s="41" t="str">
        <f>IF([1]I0427_1037000158513_02_0_69_!DC52="","",[1]I0427_1037000158513_02_0_69_!DC52)</f>
        <v>Исключение мероприятий в целях включения более приоритетных проектов</v>
      </c>
      <c r="AP52" s="42"/>
      <c r="AQ52" s="42"/>
      <c r="AR52" s="44"/>
    </row>
    <row r="53" spans="1:44" ht="15.75" x14ac:dyDescent="0.2">
      <c r="A53" s="38" t="str">
        <f>[1]I0427_1037000158513_02_0_69_!A53</f>
        <v>1.2.1.2</v>
      </c>
      <c r="B53" s="39" t="str">
        <f>[1]I0427_1037000158513_02_0_69_!B53</f>
        <v>Реконструкция РП "Хлебозавод"</v>
      </c>
      <c r="C53" s="38" t="str">
        <f>[1]I0427_1037000158513_02_0_69_!C53</f>
        <v>J_0000000033</v>
      </c>
      <c r="D53" s="22" t="str">
        <f>[1]I0427_1037000158513_02_0_69_!N53</f>
        <v>П</v>
      </c>
      <c r="E53" s="22">
        <f>[1]I0427_1037000158513_02_0_69_!O53</f>
        <v>2022</v>
      </c>
      <c r="F53" s="22">
        <f>[1]I0427_1037000158513_02_0_69_!P53</f>
        <v>2022</v>
      </c>
      <c r="G53" s="22">
        <f>[1]I0427_1037000158513_02_0_69_!Q53</f>
        <v>2022</v>
      </c>
      <c r="H53" s="23">
        <f>[1]I0427_1037000158513_02_0_69_!S53/1.2</f>
        <v>1.1369406068719321</v>
      </c>
      <c r="I53" s="23">
        <f>[1]I0427_1037000158513_02_0_69_!W53/1.2</f>
        <v>1.1369406068719321</v>
      </c>
      <c r="J53" s="23">
        <v>0</v>
      </c>
      <c r="K53" s="23">
        <f t="shared" si="16"/>
        <v>8.4929463299999988</v>
      </c>
      <c r="L53" s="23">
        <v>0</v>
      </c>
      <c r="M53" s="23">
        <v>2.8618382599999999</v>
      </c>
      <c r="N53" s="23">
        <v>5.6311080699999998</v>
      </c>
      <c r="O53" s="23">
        <v>0</v>
      </c>
      <c r="P53" s="23">
        <f t="shared" si="17"/>
        <v>8.1726547800000002</v>
      </c>
      <c r="Q53" s="23">
        <v>0</v>
      </c>
      <c r="R53" s="23">
        <v>2.5147622799999998</v>
      </c>
      <c r="S53" s="23">
        <v>5.6578925</v>
      </c>
      <c r="T53" s="23">
        <v>0</v>
      </c>
      <c r="U53" s="23">
        <v>2.4071508523688663</v>
      </c>
      <c r="V53" s="23">
        <v>22.591303329999999</v>
      </c>
      <c r="W53" s="23">
        <v>0</v>
      </c>
      <c r="X53" s="23">
        <f t="shared" si="18"/>
        <v>0</v>
      </c>
      <c r="Y53" s="23">
        <v>0</v>
      </c>
      <c r="Z53" s="23">
        <f t="shared" si="19"/>
        <v>0</v>
      </c>
      <c r="AA53" s="23">
        <v>0</v>
      </c>
      <c r="AB53" s="43">
        <v>0</v>
      </c>
      <c r="AC53" s="23">
        <v>0</v>
      </c>
      <c r="AD53" s="23">
        <v>0</v>
      </c>
      <c r="AE53" s="23">
        <v>0</v>
      </c>
      <c r="AF53" s="23">
        <v>0</v>
      </c>
      <c r="AG53" s="23">
        <v>8.4929463300000005</v>
      </c>
      <c r="AH53" s="23">
        <v>8.1726547800000002</v>
      </c>
      <c r="AI53" s="23">
        <v>0</v>
      </c>
      <c r="AJ53" s="23">
        <f t="shared" si="21"/>
        <v>0</v>
      </c>
      <c r="AK53" s="23">
        <v>0</v>
      </c>
      <c r="AL53" s="23">
        <f t="shared" si="22"/>
        <v>0</v>
      </c>
      <c r="AM53" s="23">
        <f t="shared" si="3"/>
        <v>8.4929463300000005</v>
      </c>
      <c r="AN53" s="23">
        <f t="shared" si="3"/>
        <v>8.1726547800000002</v>
      </c>
      <c r="AO53" s="41" t="str">
        <f>IF([1]I0427_1037000158513_02_0_69_!DC53="","",[1]I0427_1037000158513_02_0_69_!DC53)</f>
        <v>нд</v>
      </c>
      <c r="AP53" s="42"/>
      <c r="AQ53" s="42"/>
      <c r="AR53" s="44"/>
    </row>
    <row r="54" spans="1:44" ht="15.75" x14ac:dyDescent="0.2">
      <c r="A54" s="38" t="str">
        <f>[1]I0427_1037000158513_02_0_69_!A54</f>
        <v>1.2.1.2</v>
      </c>
      <c r="B54" s="39" t="str">
        <f>[1]I0427_1037000158513_02_0_69_!B54</f>
        <v>Реконструкция РП "Черных"</v>
      </c>
      <c r="C54" s="38" t="str">
        <f>[1]I0427_1037000158513_02_0_69_!C54</f>
        <v>J_0000000032</v>
      </c>
      <c r="D54" s="22" t="str">
        <f>[1]I0427_1037000158513_02_0_69_!N54</f>
        <v>нд</v>
      </c>
      <c r="E54" s="22" t="str">
        <f>[1]I0427_1037000158513_02_0_69_!O54</f>
        <v>нд</v>
      </c>
      <c r="F54" s="22" t="str">
        <f>[1]I0427_1037000158513_02_0_69_!P54</f>
        <v>нд</v>
      </c>
      <c r="G54" s="22" t="str">
        <f>[1]I0427_1037000158513_02_0_69_!Q54</f>
        <v>нд</v>
      </c>
      <c r="H54" s="23">
        <f>[1]I0427_1037000158513_02_0_69_!S54/1.2</f>
        <v>0</v>
      </c>
      <c r="I54" s="23">
        <f>[1]I0427_1037000158513_02_0_69_!W54/1.2</f>
        <v>0</v>
      </c>
      <c r="J54" s="23">
        <v>0</v>
      </c>
      <c r="K54" s="23">
        <f t="shared" si="16"/>
        <v>0</v>
      </c>
      <c r="L54" s="23">
        <v>0</v>
      </c>
      <c r="M54" s="23">
        <v>0</v>
      </c>
      <c r="N54" s="23">
        <v>0</v>
      </c>
      <c r="O54" s="23">
        <v>0</v>
      </c>
      <c r="P54" s="23">
        <f t="shared" si="17"/>
        <v>0</v>
      </c>
      <c r="Q54" s="23">
        <v>0</v>
      </c>
      <c r="R54" s="23">
        <v>0</v>
      </c>
      <c r="S54" s="23">
        <v>0</v>
      </c>
      <c r="T54" s="23">
        <v>0</v>
      </c>
      <c r="U54" s="23">
        <v>2.2526598054145515</v>
      </c>
      <c r="V54" s="23">
        <v>22.082193329999999</v>
      </c>
      <c r="W54" s="23">
        <v>0</v>
      </c>
      <c r="X54" s="23">
        <f t="shared" si="18"/>
        <v>0</v>
      </c>
      <c r="Y54" s="23">
        <v>0</v>
      </c>
      <c r="Z54" s="23">
        <f t="shared" si="19"/>
        <v>0</v>
      </c>
      <c r="AA54" s="23">
        <v>0</v>
      </c>
      <c r="AB54" s="43">
        <v>0</v>
      </c>
      <c r="AC54" s="23">
        <v>0</v>
      </c>
      <c r="AD54" s="23">
        <v>0</v>
      </c>
      <c r="AE54" s="23">
        <v>0</v>
      </c>
      <c r="AF54" s="23">
        <v>0</v>
      </c>
      <c r="AG54" s="23">
        <v>0</v>
      </c>
      <c r="AH54" s="23">
        <f t="shared" si="20"/>
        <v>0</v>
      </c>
      <c r="AI54" s="23">
        <v>0</v>
      </c>
      <c r="AJ54" s="23">
        <v>0</v>
      </c>
      <c r="AK54" s="23">
        <v>0</v>
      </c>
      <c r="AL54" s="23">
        <f t="shared" si="22"/>
        <v>0</v>
      </c>
      <c r="AM54" s="23">
        <f>SUM(AC54,AE54,AG54,AI54,AK54)</f>
        <v>0</v>
      </c>
      <c r="AN54" s="23">
        <f t="shared" si="3"/>
        <v>0</v>
      </c>
      <c r="AO54" s="41" t="str">
        <f>IF([1]I0427_1037000158513_02_0_69_!DC54="","",[1]I0427_1037000158513_02_0_69_!DC54)</f>
        <v>нд</v>
      </c>
      <c r="AP54" s="42"/>
      <c r="AQ54" s="42"/>
      <c r="AR54" s="44"/>
    </row>
    <row r="55" spans="1:44" ht="47.25" x14ac:dyDescent="0.2">
      <c r="A55" s="38" t="str">
        <f>[1]I0427_1037000158513_02_0_69_!A55</f>
        <v>1.2.2</v>
      </c>
      <c r="B55" s="39" t="str">
        <f>[1]I0427_1037000158513_02_0_69_!B55</f>
        <v>Реконструкция, модернизация, техническое перевооружение линий электропередачи, всего, в том числе:</v>
      </c>
      <c r="C55" s="38" t="str">
        <f>[1]I0427_1037000158513_02_0_69_!C55</f>
        <v>Г</v>
      </c>
      <c r="D55" s="22" t="str">
        <f>[1]I0427_1037000158513_02_0_69_!N55</f>
        <v>нд</v>
      </c>
      <c r="E55" s="22" t="str">
        <f>[1]I0427_1037000158513_02_0_69_!O55</f>
        <v>нд</v>
      </c>
      <c r="F55" s="22" t="str">
        <f>[1]I0427_1037000158513_02_0_69_!P55</f>
        <v>нд</v>
      </c>
      <c r="G55" s="22" t="str">
        <f>[1]I0427_1037000158513_02_0_69_!Q55</f>
        <v>нд</v>
      </c>
      <c r="H55" s="23">
        <f>SUM(H56,H57)</f>
        <v>0</v>
      </c>
      <c r="I55" s="23">
        <f t="shared" ref="I55:AL55" si="23">SUM(I56,I57)</f>
        <v>0</v>
      </c>
      <c r="J55" s="23">
        <f t="shared" si="23"/>
        <v>0</v>
      </c>
      <c r="K55" s="23">
        <f t="shared" si="23"/>
        <v>0</v>
      </c>
      <c r="L55" s="23">
        <f t="shared" si="23"/>
        <v>0</v>
      </c>
      <c r="M55" s="23">
        <f t="shared" si="23"/>
        <v>0</v>
      </c>
      <c r="N55" s="23">
        <f t="shared" si="23"/>
        <v>0</v>
      </c>
      <c r="O55" s="23">
        <f t="shared" si="23"/>
        <v>0</v>
      </c>
      <c r="P55" s="23">
        <f t="shared" si="23"/>
        <v>0</v>
      </c>
      <c r="Q55" s="23">
        <f t="shared" si="23"/>
        <v>0</v>
      </c>
      <c r="R55" s="23">
        <f t="shared" si="23"/>
        <v>0</v>
      </c>
      <c r="S55" s="23">
        <f t="shared" si="23"/>
        <v>0</v>
      </c>
      <c r="T55" s="23">
        <f t="shared" si="23"/>
        <v>0</v>
      </c>
      <c r="U55" s="23">
        <f t="shared" si="23"/>
        <v>0</v>
      </c>
      <c r="V55" s="23">
        <f t="shared" si="23"/>
        <v>0</v>
      </c>
      <c r="W55" s="23">
        <f t="shared" si="23"/>
        <v>0</v>
      </c>
      <c r="X55" s="23">
        <f t="shared" si="23"/>
        <v>0</v>
      </c>
      <c r="Y55" s="23">
        <f t="shared" si="23"/>
        <v>0</v>
      </c>
      <c r="Z55" s="23">
        <f t="shared" si="23"/>
        <v>0</v>
      </c>
      <c r="AA55" s="23">
        <f t="shared" si="23"/>
        <v>0</v>
      </c>
      <c r="AB55" s="23">
        <f t="shared" si="23"/>
        <v>0</v>
      </c>
      <c r="AC55" s="23">
        <f t="shared" si="23"/>
        <v>0</v>
      </c>
      <c r="AD55" s="23">
        <f t="shared" si="23"/>
        <v>0</v>
      </c>
      <c r="AE55" s="23">
        <f t="shared" si="23"/>
        <v>0</v>
      </c>
      <c r="AF55" s="23">
        <f t="shared" si="23"/>
        <v>0</v>
      </c>
      <c r="AG55" s="23">
        <f t="shared" si="23"/>
        <v>0</v>
      </c>
      <c r="AH55" s="23">
        <f t="shared" si="23"/>
        <v>0</v>
      </c>
      <c r="AI55" s="23">
        <f t="shared" si="23"/>
        <v>0</v>
      </c>
      <c r="AJ55" s="23">
        <f t="shared" si="23"/>
        <v>0</v>
      </c>
      <c r="AK55" s="23">
        <f t="shared" si="23"/>
        <v>0</v>
      </c>
      <c r="AL55" s="23">
        <f t="shared" si="23"/>
        <v>0</v>
      </c>
      <c r="AM55" s="23">
        <f t="shared" si="3"/>
        <v>0</v>
      </c>
      <c r="AN55" s="23">
        <f t="shared" si="3"/>
        <v>0</v>
      </c>
      <c r="AO55" s="41" t="str">
        <f>IF([1]I0427_1037000158513_02_0_69_!DC55="","",[1]I0427_1037000158513_02_0_69_!DC55)</f>
        <v>нд</v>
      </c>
      <c r="AP55" s="42"/>
      <c r="AQ55" s="42"/>
    </row>
    <row r="56" spans="1:44" ht="31.5" x14ac:dyDescent="0.2">
      <c r="A56" s="38" t="str">
        <f>[1]I0427_1037000158513_02_0_69_!A56</f>
        <v>1.2.2.1</v>
      </c>
      <c r="B56" s="39" t="str">
        <f>[1]I0427_1037000158513_02_0_69_!B56</f>
        <v>Реконструкция линий электропередачи, всего, в том числе:</v>
      </c>
      <c r="C56" s="38" t="str">
        <f>[1]I0427_1037000158513_02_0_69_!C56</f>
        <v>Г</v>
      </c>
      <c r="D56" s="22" t="str">
        <f>[1]I0427_1037000158513_02_0_69_!N56</f>
        <v>нд</v>
      </c>
      <c r="E56" s="22" t="str">
        <f>[1]I0427_1037000158513_02_0_69_!O56</f>
        <v>нд</v>
      </c>
      <c r="F56" s="22" t="str">
        <f>[1]I0427_1037000158513_02_0_69_!P56</f>
        <v>нд</v>
      </c>
      <c r="G56" s="22" t="str">
        <f>[1]I0427_1037000158513_02_0_69_!Q56</f>
        <v>нд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0</v>
      </c>
      <c r="AB56" s="23">
        <v>0</v>
      </c>
      <c r="AC56" s="23">
        <v>0</v>
      </c>
      <c r="AD56" s="23">
        <v>0</v>
      </c>
      <c r="AE56" s="23">
        <v>0</v>
      </c>
      <c r="AF56" s="23">
        <v>0</v>
      </c>
      <c r="AG56" s="23">
        <v>0</v>
      </c>
      <c r="AH56" s="23">
        <v>0</v>
      </c>
      <c r="AI56" s="23">
        <v>0</v>
      </c>
      <c r="AJ56" s="23">
        <v>0</v>
      </c>
      <c r="AK56" s="23">
        <v>0</v>
      </c>
      <c r="AL56" s="23">
        <v>0</v>
      </c>
      <c r="AM56" s="23">
        <f t="shared" si="3"/>
        <v>0</v>
      </c>
      <c r="AN56" s="23">
        <f t="shared" si="3"/>
        <v>0</v>
      </c>
      <c r="AO56" s="41" t="str">
        <f>IF([1]I0427_1037000158513_02_0_69_!DC56="","",[1]I0427_1037000158513_02_0_69_!DC56)</f>
        <v>нд</v>
      </c>
      <c r="AP56" s="42"/>
      <c r="AQ56" s="42"/>
    </row>
    <row r="57" spans="1:44" ht="47.25" x14ac:dyDescent="0.2">
      <c r="A57" s="38" t="str">
        <f>[1]I0427_1037000158513_02_0_69_!A57</f>
        <v>1.2.2.2</v>
      </c>
      <c r="B57" s="39" t="str">
        <f>[1]I0427_1037000158513_02_0_69_!B57</f>
        <v>Модернизация, техническое перевооружение линий электропередачи, всего, в том числе:</v>
      </c>
      <c r="C57" s="38" t="str">
        <f>[1]I0427_1037000158513_02_0_69_!C57</f>
        <v>Г</v>
      </c>
      <c r="D57" s="22" t="str">
        <f>[1]I0427_1037000158513_02_0_69_!N57</f>
        <v>нд</v>
      </c>
      <c r="E57" s="22" t="str">
        <f>[1]I0427_1037000158513_02_0_69_!O57</f>
        <v>нд</v>
      </c>
      <c r="F57" s="22" t="str">
        <f>[1]I0427_1037000158513_02_0_69_!P57</f>
        <v>нд</v>
      </c>
      <c r="G57" s="22" t="str">
        <f>[1]I0427_1037000158513_02_0_69_!Q57</f>
        <v>нд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3">
        <v>0</v>
      </c>
      <c r="AD57" s="23">
        <v>0</v>
      </c>
      <c r="AE57" s="23">
        <v>0</v>
      </c>
      <c r="AF57" s="23">
        <v>0</v>
      </c>
      <c r="AG57" s="23">
        <v>0</v>
      </c>
      <c r="AH57" s="23">
        <v>0</v>
      </c>
      <c r="AI57" s="23">
        <v>0</v>
      </c>
      <c r="AJ57" s="23">
        <v>0</v>
      </c>
      <c r="AK57" s="23">
        <v>0</v>
      </c>
      <c r="AL57" s="23">
        <v>0</v>
      </c>
      <c r="AM57" s="23">
        <f t="shared" si="3"/>
        <v>0</v>
      </c>
      <c r="AN57" s="23">
        <f t="shared" si="3"/>
        <v>0</v>
      </c>
      <c r="AO57" s="41" t="str">
        <f>IF([1]I0427_1037000158513_02_0_69_!DC57="","",[1]I0427_1037000158513_02_0_69_!DC57)</f>
        <v>нд</v>
      </c>
      <c r="AP57" s="42"/>
      <c r="AQ57" s="42"/>
    </row>
    <row r="58" spans="1:44" ht="47.25" x14ac:dyDescent="0.2">
      <c r="A58" s="38" t="str">
        <f>[1]I0427_1037000158513_02_0_69_!A58</f>
        <v>1.2.3</v>
      </c>
      <c r="B58" s="39" t="str">
        <f>[1]I0427_1037000158513_02_0_69_!B58</f>
        <v>Развитие и модернизация учета электрической энергии (мощности), всего, в том числе:</v>
      </c>
      <c r="C58" s="38" t="str">
        <f>[1]I0427_1037000158513_02_0_69_!C58</f>
        <v>Г</v>
      </c>
      <c r="D58" s="22" t="str">
        <f>[1]I0427_1037000158513_02_0_69_!N58</f>
        <v>нд</v>
      </c>
      <c r="E58" s="22" t="str">
        <f>[1]I0427_1037000158513_02_0_69_!O58</f>
        <v>нд</v>
      </c>
      <c r="F58" s="22" t="str">
        <f>[1]I0427_1037000158513_02_0_69_!P58</f>
        <v>нд</v>
      </c>
      <c r="G58" s="22" t="str">
        <f>[1]I0427_1037000158513_02_0_69_!Q58</f>
        <v>нд</v>
      </c>
      <c r="H58" s="23">
        <f>SUM(H59,H62,H63,H64,H65,H68,H69,H70)</f>
        <v>28.517420106326639</v>
      </c>
      <c r="I58" s="23">
        <f t="shared" ref="I58:AL58" si="24">SUM(I59,I62,I63,I64,I65,I68,I69,I70)</f>
        <v>28.517420106326639</v>
      </c>
      <c r="J58" s="23">
        <f t="shared" si="24"/>
        <v>0</v>
      </c>
      <c r="K58" s="23">
        <f t="shared" si="24"/>
        <v>213.02512820500004</v>
      </c>
      <c r="L58" s="23">
        <f t="shared" si="24"/>
        <v>0</v>
      </c>
      <c r="M58" s="23">
        <f t="shared" si="24"/>
        <v>65.016230220000011</v>
      </c>
      <c r="N58" s="23">
        <f t="shared" si="24"/>
        <v>148.008897985</v>
      </c>
      <c r="O58" s="23">
        <f t="shared" si="24"/>
        <v>0</v>
      </c>
      <c r="P58" s="23">
        <f t="shared" si="24"/>
        <v>111.67734673000001</v>
      </c>
      <c r="Q58" s="23">
        <f t="shared" si="24"/>
        <v>0</v>
      </c>
      <c r="R58" s="23">
        <f t="shared" si="24"/>
        <v>55.272103753286999</v>
      </c>
      <c r="S58" s="23">
        <f t="shared" si="24"/>
        <v>56.405242975442498</v>
      </c>
      <c r="T58" s="23">
        <f t="shared" si="24"/>
        <v>0</v>
      </c>
      <c r="U58" s="23">
        <f t="shared" si="24"/>
        <v>35.718463592914553</v>
      </c>
      <c r="V58" s="23">
        <f t="shared" si="24"/>
        <v>340.84270336456001</v>
      </c>
      <c r="W58" s="23">
        <f t="shared" si="24"/>
        <v>7.929103305182343</v>
      </c>
      <c r="X58" s="23">
        <f t="shared" si="24"/>
        <v>82.621256439999996</v>
      </c>
      <c r="Y58" s="23">
        <f t="shared" si="24"/>
        <v>1.4363244366602688</v>
      </c>
      <c r="Z58" s="23">
        <f t="shared" si="24"/>
        <v>14.966500630000001</v>
      </c>
      <c r="AA58" s="23">
        <f t="shared" si="24"/>
        <v>0</v>
      </c>
      <c r="AB58" s="23">
        <f t="shared" si="24"/>
        <v>0</v>
      </c>
      <c r="AC58" s="23">
        <f t="shared" si="24"/>
        <v>16.695237794560001</v>
      </c>
      <c r="AD58" s="23">
        <f t="shared" si="24"/>
        <v>16.66760455</v>
      </c>
      <c r="AE58" s="23">
        <f t="shared" si="24"/>
        <v>74.890555720000009</v>
      </c>
      <c r="AF58" s="23">
        <f t="shared" si="24"/>
        <v>41.210574860000001</v>
      </c>
      <c r="AG58" s="23">
        <f t="shared" si="24"/>
        <v>16.57519375</v>
      </c>
      <c r="AH58" s="23">
        <f t="shared" si="24"/>
        <v>16.579187759999996</v>
      </c>
      <c r="AI58" s="23">
        <f t="shared" si="24"/>
        <v>22.242884501760003</v>
      </c>
      <c r="AJ58" s="23">
        <f t="shared" si="24"/>
        <v>22.25347893</v>
      </c>
      <c r="AK58" s="23">
        <f t="shared" si="24"/>
        <v>82.621256439999996</v>
      </c>
      <c r="AL58" s="23">
        <f t="shared" si="24"/>
        <v>14.966500630000001</v>
      </c>
      <c r="AM58" s="23">
        <f t="shared" si="3"/>
        <v>213.02512820632001</v>
      </c>
      <c r="AN58" s="23">
        <f t="shared" si="3"/>
        <v>111.67734673</v>
      </c>
      <c r="AO58" s="41" t="str">
        <f>IF([1]I0427_1037000158513_02_0_69_!DC58="","",[1]I0427_1037000158513_02_0_69_!DC58)</f>
        <v>нд</v>
      </c>
      <c r="AP58" s="42"/>
      <c r="AQ58" s="42"/>
    </row>
    <row r="59" spans="1:44" ht="47.25" x14ac:dyDescent="0.2">
      <c r="A59" s="38" t="str">
        <f>[1]I0427_1037000158513_02_0_69_!A59</f>
        <v>1.2.3.1</v>
      </c>
      <c r="B59" s="39" t="str">
        <f>[1]I0427_1037000158513_02_0_69_!B59</f>
        <v>"Установка приборов учета, класс напряжения 0,22 (0,4) кВ, всего, в том числе:"</v>
      </c>
      <c r="C59" s="38" t="str">
        <f>[1]I0427_1037000158513_02_0_69_!C59</f>
        <v>Г</v>
      </c>
      <c r="D59" s="22" t="str">
        <f>[1]I0427_1037000158513_02_0_69_!N59</f>
        <v>нд</v>
      </c>
      <c r="E59" s="22" t="str">
        <f>[1]I0427_1037000158513_02_0_69_!O59</f>
        <v>нд</v>
      </c>
      <c r="F59" s="22" t="str">
        <f>[1]I0427_1037000158513_02_0_69_!P59</f>
        <v>нд</v>
      </c>
      <c r="G59" s="22" t="str">
        <f>[1]I0427_1037000158513_02_0_69_!Q59</f>
        <v>нд</v>
      </c>
      <c r="H59" s="23">
        <f>SUM(H60:H61)</f>
        <v>15.986877081102184</v>
      </c>
      <c r="I59" s="23">
        <f t="shared" ref="I59:AN59" si="25">SUM(I60:I61)</f>
        <v>15.986877081102184</v>
      </c>
      <c r="J59" s="23">
        <f t="shared" si="25"/>
        <v>0</v>
      </c>
      <c r="K59" s="23">
        <f t="shared" si="25"/>
        <v>119.42197179000001</v>
      </c>
      <c r="L59" s="23">
        <f t="shared" si="25"/>
        <v>0</v>
      </c>
      <c r="M59" s="23">
        <f t="shared" si="25"/>
        <v>28.274581700000002</v>
      </c>
      <c r="N59" s="23">
        <f t="shared" si="25"/>
        <v>91.147390090000002</v>
      </c>
      <c r="O59" s="23">
        <f t="shared" si="25"/>
        <v>0</v>
      </c>
      <c r="P59" s="23">
        <f t="shared" si="25"/>
        <v>77.73560907000001</v>
      </c>
      <c r="Q59" s="23">
        <f t="shared" si="25"/>
        <v>0</v>
      </c>
      <c r="R59" s="23">
        <f t="shared" si="25"/>
        <v>39.168048567107</v>
      </c>
      <c r="S59" s="23">
        <f t="shared" si="25"/>
        <v>38.567560499972501</v>
      </c>
      <c r="T59" s="23">
        <f t="shared" si="25"/>
        <v>0</v>
      </c>
      <c r="U59" s="23">
        <f t="shared" si="25"/>
        <v>19.84965693788071</v>
      </c>
      <c r="V59" s="23">
        <f t="shared" si="25"/>
        <v>190.22641035000001</v>
      </c>
      <c r="W59" s="23">
        <f t="shared" si="25"/>
        <v>4.5027523090211137</v>
      </c>
      <c r="X59" s="23">
        <f t="shared" si="25"/>
        <v>46.918679060000002</v>
      </c>
      <c r="Y59" s="23">
        <f t="shared" si="25"/>
        <v>1.4363244366602688</v>
      </c>
      <c r="Z59" s="23">
        <f t="shared" si="25"/>
        <v>14.966500630000001</v>
      </c>
      <c r="AA59" s="23">
        <f t="shared" si="25"/>
        <v>0</v>
      </c>
      <c r="AB59" s="23">
        <f t="shared" si="25"/>
        <v>0</v>
      </c>
      <c r="AC59" s="23">
        <f t="shared" si="25"/>
        <v>0</v>
      </c>
      <c r="AD59" s="23">
        <f t="shared" si="25"/>
        <v>0</v>
      </c>
      <c r="AE59" s="23">
        <f t="shared" si="25"/>
        <v>44.430723790000002</v>
      </c>
      <c r="AF59" s="23">
        <f t="shared" si="25"/>
        <v>34.376536110000004</v>
      </c>
      <c r="AG59" s="23">
        <f t="shared" si="25"/>
        <v>13.73077192</v>
      </c>
      <c r="AH59" s="23">
        <f t="shared" si="25"/>
        <v>14.068375409999998</v>
      </c>
      <c r="AI59" s="23">
        <f t="shared" si="25"/>
        <v>14.34179703</v>
      </c>
      <c r="AJ59" s="23">
        <f t="shared" si="25"/>
        <v>14.324196919999999</v>
      </c>
      <c r="AK59" s="23">
        <f t="shared" si="25"/>
        <v>46.918679060000002</v>
      </c>
      <c r="AL59" s="23">
        <f t="shared" si="25"/>
        <v>14.966500630000001</v>
      </c>
      <c r="AM59" s="23">
        <f t="shared" si="25"/>
        <v>119.42197179999999</v>
      </c>
      <c r="AN59" s="23">
        <f t="shared" si="25"/>
        <v>77.735609069999995</v>
      </c>
      <c r="AO59" s="41" t="str">
        <f>IF([1]I0427_1037000158513_02_0_69_!DC59="","",[1]I0427_1037000158513_02_0_69_!DC59)</f>
        <v>нд</v>
      </c>
      <c r="AP59" s="42"/>
      <c r="AQ59" s="42"/>
    </row>
    <row r="60" spans="1:44" ht="47.25" x14ac:dyDescent="0.2">
      <c r="A60" s="38" t="str">
        <f>[1]I0427_1037000158513_02_0_69_!A60</f>
        <v>1.2.3.1.1</v>
      </c>
      <c r="B60" s="39" t="str">
        <f>[1]I0427_1037000158513_02_0_69_!B60</f>
        <v>Установка учетов с АСКУЭ на границе балансовой принадлежности с потребителями, запитанными КЛ от ТП</v>
      </c>
      <c r="C60" s="38" t="str">
        <f>[1]I0427_1037000158513_02_0_69_!C60</f>
        <v>J_0000060023</v>
      </c>
      <c r="D60" s="22" t="str">
        <f>[1]I0427_1037000158513_02_0_69_!N60</f>
        <v>Н</v>
      </c>
      <c r="E60" s="22">
        <f>[1]I0427_1037000158513_02_0_69_!O60</f>
        <v>2021</v>
      </c>
      <c r="F60" s="22">
        <f>[1]I0427_1037000158513_02_0_69_!P60</f>
        <v>2024</v>
      </c>
      <c r="G60" s="22" t="str">
        <f>[1]I0427_1037000158513_02_0_69_!Q60</f>
        <v>2021</v>
      </c>
      <c r="H60" s="23">
        <f>[1]I0427_1037000158513_02_0_69_!S60/1.2</f>
        <v>8.466073946898705</v>
      </c>
      <c r="I60" s="23">
        <f>[1]I0427_1037000158513_02_0_69_!W60/1.2</f>
        <v>8.466073946898705</v>
      </c>
      <c r="J60" s="23">
        <v>0</v>
      </c>
      <c r="K60" s="23">
        <f t="shared" ref="K60:K61" si="26">SUM(L60:O60)</f>
        <v>63.241572380000001</v>
      </c>
      <c r="L60" s="23">
        <v>0</v>
      </c>
      <c r="M60" s="23">
        <f>25.88678747-8.37155336</f>
        <v>17.515234110000002</v>
      </c>
      <c r="N60" s="23">
        <f>68.5792747-22.85293643</f>
        <v>45.726338269999999</v>
      </c>
      <c r="O60" s="23">
        <v>0</v>
      </c>
      <c r="P60" s="23">
        <f t="shared" ref="P60:P61" si="27">SUM(J60,Z60,AB60,AD60,AF60,AH60,AJ60)</f>
        <v>21.304887379999997</v>
      </c>
      <c r="Q60" s="23">
        <v>0</v>
      </c>
      <c r="R60" s="23">
        <f>37.84926578654-8.37155336-8.49427721</f>
        <v>20.983435216540002</v>
      </c>
      <c r="S60" s="23">
        <f>46.63228981342-22.85293643-23.45790122</f>
        <v>0.32145216342000182</v>
      </c>
      <c r="T60" s="23">
        <v>0</v>
      </c>
      <c r="U60" s="23">
        <v>14.001128879441625</v>
      </c>
      <c r="V60" s="23">
        <v>134.04601094</v>
      </c>
      <c r="W60" s="23">
        <v>3.0664278723608445</v>
      </c>
      <c r="X60" s="23">
        <f t="shared" ref="X60:X61" si="28">AK60</f>
        <v>31.95217843</v>
      </c>
      <c r="Y60" s="23">
        <v>0</v>
      </c>
      <c r="Z60" s="23">
        <f t="shared" ref="Z60:Z61" si="29">AL60</f>
        <v>0</v>
      </c>
      <c r="AA60" s="23">
        <v>0</v>
      </c>
      <c r="AB60" s="43">
        <v>0</v>
      </c>
      <c r="AC60" s="23">
        <v>0</v>
      </c>
      <c r="AD60" s="23">
        <v>0</v>
      </c>
      <c r="AE60" s="23">
        <v>31.289393960000002</v>
      </c>
      <c r="AF60" s="23">
        <v>21.304887379999997</v>
      </c>
      <c r="AG60" s="23">
        <v>0</v>
      </c>
      <c r="AH60" s="23">
        <v>0</v>
      </c>
      <c r="AI60" s="23">
        <v>0</v>
      </c>
      <c r="AJ60" s="23">
        <v>0</v>
      </c>
      <c r="AK60" s="23">
        <v>31.95217843</v>
      </c>
      <c r="AL60" s="23">
        <v>0</v>
      </c>
      <c r="AM60" s="23">
        <f t="shared" ref="AM60:AN61" si="30">SUM(AC60,AE60,AG60,AI60,AK60)</f>
        <v>63.241572390000002</v>
      </c>
      <c r="AN60" s="23">
        <f t="shared" si="30"/>
        <v>21.304887379999997</v>
      </c>
      <c r="AO60" s="41" t="str">
        <f>IF([1]I0427_1037000158513_02_0_69_!DC60="","",[1]I0427_1037000158513_02_0_69_!DC60)</f>
        <v>Исключение мероприятий в целях включения более приоритетных проектов</v>
      </c>
      <c r="AP60" s="42"/>
      <c r="AQ60" s="42"/>
      <c r="AR60" s="44"/>
    </row>
    <row r="61" spans="1:44" ht="63" x14ac:dyDescent="0.2">
      <c r="A61" s="38" t="str">
        <f>[1]I0427_1037000158513_02_0_69_!A61</f>
        <v>1.2.3.1.2</v>
      </c>
      <c r="B61" s="39" t="str">
        <f>[1]I0427_1037000158513_02_0_69_!B61</f>
        <v>Установка учетов с АСКУЭ на границе балансовой принадлежности с потребителями, запитанными от ВЛ-0,4кВ</v>
      </c>
      <c r="C61" s="38" t="str">
        <f>[1]I0427_1037000158513_02_0_69_!C61</f>
        <v>J_0000060024</v>
      </c>
      <c r="D61" s="22" t="str">
        <f>[1]I0427_1037000158513_02_0_69_!N61</f>
        <v>Н</v>
      </c>
      <c r="E61" s="22">
        <f>[1]I0427_1037000158513_02_0_69_!O61</f>
        <v>2021</v>
      </c>
      <c r="F61" s="22">
        <f>[1]I0427_1037000158513_02_0_69_!P61</f>
        <v>2024</v>
      </c>
      <c r="G61" s="22">
        <f>[1]I0427_1037000158513_02_0_69_!Q61</f>
        <v>2024</v>
      </c>
      <c r="H61" s="23">
        <f>[1]I0427_1037000158513_02_0_69_!S61/1.2</f>
        <v>7.5208031342034793</v>
      </c>
      <c r="I61" s="23">
        <f>[1]I0427_1037000158513_02_0_69_!W61/1.2</f>
        <v>7.5208031342034793</v>
      </c>
      <c r="J61" s="23">
        <v>0</v>
      </c>
      <c r="K61" s="23">
        <f t="shared" si="26"/>
        <v>56.180399410000007</v>
      </c>
      <c r="L61" s="23">
        <v>0</v>
      </c>
      <c r="M61" s="23">
        <v>10.759347590000001</v>
      </c>
      <c r="N61" s="23">
        <v>45.421051820000002</v>
      </c>
      <c r="O61" s="23">
        <v>0</v>
      </c>
      <c r="P61" s="23">
        <f t="shared" si="27"/>
        <v>56.430721690000006</v>
      </c>
      <c r="Q61" s="23">
        <v>0</v>
      </c>
      <c r="R61" s="23">
        <v>18.184613350566998</v>
      </c>
      <c r="S61" s="23">
        <f>38.2637084565525-0.01760012</f>
        <v>38.246108336552503</v>
      </c>
      <c r="T61" s="23">
        <v>0</v>
      </c>
      <c r="U61" s="23">
        <v>5.8485280584390864</v>
      </c>
      <c r="V61" s="23">
        <v>56.18039941</v>
      </c>
      <c r="W61" s="23">
        <v>1.4363244366602688</v>
      </c>
      <c r="X61" s="23">
        <f t="shared" si="28"/>
        <v>14.966500630000001</v>
      </c>
      <c r="Y61" s="23">
        <v>1.4363244366602688</v>
      </c>
      <c r="Z61" s="23">
        <f t="shared" si="29"/>
        <v>14.966500630000001</v>
      </c>
      <c r="AA61" s="23">
        <v>0</v>
      </c>
      <c r="AB61" s="43">
        <v>0</v>
      </c>
      <c r="AC61" s="23">
        <v>0</v>
      </c>
      <c r="AD61" s="23">
        <v>0</v>
      </c>
      <c r="AE61" s="23">
        <v>13.14132983</v>
      </c>
      <c r="AF61" s="23">
        <v>13.071648730000003</v>
      </c>
      <c r="AG61" s="23">
        <v>13.73077192</v>
      </c>
      <c r="AH61" s="23">
        <v>14.068375409999998</v>
      </c>
      <c r="AI61" s="23">
        <v>14.34179703</v>
      </c>
      <c r="AJ61" s="23">
        <v>14.324196919999999</v>
      </c>
      <c r="AK61" s="23">
        <v>14.966500630000001</v>
      </c>
      <c r="AL61" s="23">
        <f t="shared" ref="AL61" si="31">AK61</f>
        <v>14.966500630000001</v>
      </c>
      <c r="AM61" s="23">
        <f t="shared" si="30"/>
        <v>56.18039941</v>
      </c>
      <c r="AN61" s="23">
        <f t="shared" si="30"/>
        <v>56.430721689999999</v>
      </c>
      <c r="AO61" s="41" t="str">
        <f>IF([1]I0427_1037000158513_02_0_69_!DC61="","",[1]I0427_1037000158513_02_0_69_!DC61)</f>
        <v>нд</v>
      </c>
      <c r="AP61" s="42"/>
      <c r="AQ61" s="42"/>
      <c r="AR61" s="44"/>
    </row>
    <row r="62" spans="1:44" ht="47.25" x14ac:dyDescent="0.2">
      <c r="A62" s="38" t="str">
        <f>[1]I0427_1037000158513_02_0_69_!A62</f>
        <v>1.2.3.2</v>
      </c>
      <c r="B62" s="39" t="str">
        <f>[1]I0427_1037000158513_02_0_69_!B62</f>
        <v>"Установка приборов учета, класс напряжения 6 (10) кВ, всего, в том числе:"</v>
      </c>
      <c r="C62" s="38" t="str">
        <f>[1]I0427_1037000158513_02_0_69_!C62</f>
        <v>Г</v>
      </c>
      <c r="D62" s="22" t="str">
        <f>[1]I0427_1037000158513_02_0_69_!N62</f>
        <v>нд</v>
      </c>
      <c r="E62" s="22" t="str">
        <f>[1]I0427_1037000158513_02_0_69_!O62</f>
        <v>нд</v>
      </c>
      <c r="F62" s="22" t="str">
        <f>[1]I0427_1037000158513_02_0_69_!P62</f>
        <v>нд</v>
      </c>
      <c r="G62" s="22" t="str">
        <f>[1]I0427_1037000158513_02_0_69_!Q62</f>
        <v>нд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3">
        <v>0</v>
      </c>
      <c r="AD62" s="23">
        <v>0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0</v>
      </c>
      <c r="AK62" s="23">
        <v>0</v>
      </c>
      <c r="AL62" s="23">
        <v>0</v>
      </c>
      <c r="AM62" s="23">
        <f t="shared" si="3"/>
        <v>0</v>
      </c>
      <c r="AN62" s="23">
        <f t="shared" si="3"/>
        <v>0</v>
      </c>
      <c r="AO62" s="41" t="str">
        <f>IF([1]I0427_1037000158513_02_0_69_!DC62="","",[1]I0427_1037000158513_02_0_69_!DC62)</f>
        <v>нд</v>
      </c>
      <c r="AP62" s="42"/>
      <c r="AQ62" s="42"/>
    </row>
    <row r="63" spans="1:44" ht="31.5" x14ac:dyDescent="0.2">
      <c r="A63" s="38" t="str">
        <f>[1]I0427_1037000158513_02_0_69_!A63</f>
        <v>1.2.3.3</v>
      </c>
      <c r="B63" s="39" t="str">
        <f>[1]I0427_1037000158513_02_0_69_!B63</f>
        <v>"Установка приборов учета, класс напряжения 35 кВ, всего, в том числе:"</v>
      </c>
      <c r="C63" s="38" t="str">
        <f>[1]I0427_1037000158513_02_0_69_!C63</f>
        <v>Г</v>
      </c>
      <c r="D63" s="22" t="str">
        <f>[1]I0427_1037000158513_02_0_69_!N63</f>
        <v>нд</v>
      </c>
      <c r="E63" s="22" t="str">
        <f>[1]I0427_1037000158513_02_0_69_!O63</f>
        <v>нд</v>
      </c>
      <c r="F63" s="22" t="str">
        <f>[1]I0427_1037000158513_02_0_69_!P63</f>
        <v>нд</v>
      </c>
      <c r="G63" s="22" t="str">
        <f>[1]I0427_1037000158513_02_0_69_!Q63</f>
        <v>нд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3">
        <v>0</v>
      </c>
      <c r="AD63" s="23">
        <v>0</v>
      </c>
      <c r="AE63" s="23">
        <v>0</v>
      </c>
      <c r="AF63" s="23">
        <v>0</v>
      </c>
      <c r="AG63" s="23">
        <v>0</v>
      </c>
      <c r="AH63" s="23">
        <v>0</v>
      </c>
      <c r="AI63" s="23">
        <v>0</v>
      </c>
      <c r="AJ63" s="23">
        <v>0</v>
      </c>
      <c r="AK63" s="23">
        <v>0</v>
      </c>
      <c r="AL63" s="23">
        <v>0</v>
      </c>
      <c r="AM63" s="23">
        <f t="shared" si="3"/>
        <v>0</v>
      </c>
      <c r="AN63" s="23">
        <f t="shared" si="3"/>
        <v>0</v>
      </c>
      <c r="AO63" s="41" t="str">
        <f>IF([1]I0427_1037000158513_02_0_69_!DC63="","",[1]I0427_1037000158513_02_0_69_!DC63)</f>
        <v>нд</v>
      </c>
      <c r="AP63" s="42"/>
      <c r="AQ63" s="42"/>
    </row>
    <row r="64" spans="1:44" ht="47.25" x14ac:dyDescent="0.2">
      <c r="A64" s="38" t="str">
        <f>[1]I0427_1037000158513_02_0_69_!A64</f>
        <v>1.2.3.4</v>
      </c>
      <c r="B64" s="39" t="str">
        <f>[1]I0427_1037000158513_02_0_69_!B64</f>
        <v>"Установка приборов учета, класс напряжения 110 кВ и выше, всего, в том числе:"</v>
      </c>
      <c r="C64" s="38" t="str">
        <f>[1]I0427_1037000158513_02_0_69_!C64</f>
        <v>Г</v>
      </c>
      <c r="D64" s="22" t="str">
        <f>[1]I0427_1037000158513_02_0_69_!N64</f>
        <v>нд</v>
      </c>
      <c r="E64" s="22" t="str">
        <f>[1]I0427_1037000158513_02_0_69_!O64</f>
        <v>нд</v>
      </c>
      <c r="F64" s="22" t="str">
        <f>[1]I0427_1037000158513_02_0_69_!P64</f>
        <v>нд</v>
      </c>
      <c r="G64" s="22" t="str">
        <f>[1]I0427_1037000158513_02_0_69_!Q64</f>
        <v>нд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3">
        <v>0</v>
      </c>
      <c r="AM64" s="23">
        <f t="shared" si="3"/>
        <v>0</v>
      </c>
      <c r="AN64" s="23">
        <f t="shared" si="3"/>
        <v>0</v>
      </c>
      <c r="AO64" s="41" t="str">
        <f>IF([1]I0427_1037000158513_02_0_69_!DC64="","",[1]I0427_1037000158513_02_0_69_!DC64)</f>
        <v>нд</v>
      </c>
      <c r="AP64" s="42"/>
      <c r="AQ64" s="42"/>
    </row>
    <row r="65" spans="1:44" ht="63" x14ac:dyDescent="0.2">
      <c r="A65" s="38" t="str">
        <f>[1]I0427_1037000158513_02_0_69_!A65</f>
        <v>1.2.3.5</v>
      </c>
      <c r="B65" s="39" t="str">
        <f>[1]I0427_1037000158513_02_0_69_!B65</f>
        <v>"Включение приборов учета в систему сбора и передачи данных, класс напряжения 0,22 (0,4) кВ, всего, в том числе:"</v>
      </c>
      <c r="C65" s="38" t="str">
        <f>[1]I0427_1037000158513_02_0_69_!C65</f>
        <v>Г</v>
      </c>
      <c r="D65" s="22" t="str">
        <f>[1]I0427_1037000158513_02_0_69_!N65</f>
        <v>нд</v>
      </c>
      <c r="E65" s="22" t="str">
        <f>[1]I0427_1037000158513_02_0_69_!O65</f>
        <v>нд</v>
      </c>
      <c r="F65" s="22" t="str">
        <f>[1]I0427_1037000158513_02_0_69_!P65</f>
        <v>нд</v>
      </c>
      <c r="G65" s="22" t="str">
        <f>[1]I0427_1037000158513_02_0_69_!Q65</f>
        <v>нд</v>
      </c>
      <c r="H65" s="23">
        <f>SUM(H66:H67)</f>
        <v>12.530543025224453</v>
      </c>
      <c r="I65" s="23">
        <f t="shared" ref="I65:AN65" si="32">SUM(I66:I67)</f>
        <v>12.530543025224453</v>
      </c>
      <c r="J65" s="23">
        <f t="shared" si="32"/>
        <v>0</v>
      </c>
      <c r="K65" s="23">
        <f t="shared" si="32"/>
        <v>93.603156415000015</v>
      </c>
      <c r="L65" s="23">
        <f t="shared" si="32"/>
        <v>0</v>
      </c>
      <c r="M65" s="23">
        <f t="shared" si="32"/>
        <v>36.741648520000005</v>
      </c>
      <c r="N65" s="23">
        <f t="shared" si="32"/>
        <v>56.861507895000003</v>
      </c>
      <c r="O65" s="23">
        <f t="shared" si="32"/>
        <v>0</v>
      </c>
      <c r="P65" s="23">
        <f t="shared" si="32"/>
        <v>33.941737660000001</v>
      </c>
      <c r="Q65" s="23">
        <f t="shared" si="32"/>
        <v>0</v>
      </c>
      <c r="R65" s="23">
        <f t="shared" si="32"/>
        <v>16.104055186180002</v>
      </c>
      <c r="S65" s="23">
        <f t="shared" si="32"/>
        <v>17.837682475469997</v>
      </c>
      <c r="T65" s="23">
        <f t="shared" si="32"/>
        <v>0</v>
      </c>
      <c r="U65" s="23">
        <f t="shared" si="32"/>
        <v>15.868806655033842</v>
      </c>
      <c r="V65" s="23">
        <f t="shared" si="32"/>
        <v>150.61629301456</v>
      </c>
      <c r="W65" s="23">
        <f t="shared" si="32"/>
        <v>3.4263509961612288</v>
      </c>
      <c r="X65" s="23">
        <f t="shared" si="32"/>
        <v>35.702577380000001</v>
      </c>
      <c r="Y65" s="23">
        <f t="shared" si="32"/>
        <v>0</v>
      </c>
      <c r="Z65" s="23">
        <f t="shared" si="32"/>
        <v>0</v>
      </c>
      <c r="AA65" s="23">
        <f t="shared" si="32"/>
        <v>0</v>
      </c>
      <c r="AB65" s="23">
        <f t="shared" si="32"/>
        <v>0</v>
      </c>
      <c r="AC65" s="23">
        <f t="shared" si="32"/>
        <v>16.695237794560001</v>
      </c>
      <c r="AD65" s="23">
        <f t="shared" si="32"/>
        <v>16.66760455</v>
      </c>
      <c r="AE65" s="23">
        <f t="shared" si="32"/>
        <v>30.45983193</v>
      </c>
      <c r="AF65" s="23">
        <f t="shared" si="32"/>
        <v>6.8340387500000004</v>
      </c>
      <c r="AG65" s="23">
        <f t="shared" si="32"/>
        <v>2.8444218299999999</v>
      </c>
      <c r="AH65" s="23">
        <f t="shared" si="32"/>
        <v>2.5108123499999997</v>
      </c>
      <c r="AI65" s="23">
        <f t="shared" si="32"/>
        <v>7.9010874717600013</v>
      </c>
      <c r="AJ65" s="23">
        <f t="shared" si="32"/>
        <v>7.9292820099999997</v>
      </c>
      <c r="AK65" s="23">
        <f t="shared" si="32"/>
        <v>35.702577380000001</v>
      </c>
      <c r="AL65" s="23">
        <f t="shared" si="32"/>
        <v>0</v>
      </c>
      <c r="AM65" s="23">
        <f t="shared" si="32"/>
        <v>93.603156406319997</v>
      </c>
      <c r="AN65" s="23">
        <f t="shared" si="32"/>
        <v>33.941737660000001</v>
      </c>
      <c r="AO65" s="41" t="str">
        <f>IF([1]I0427_1037000158513_02_0_69_!DC65="","",[1]I0427_1037000158513_02_0_69_!DC65)</f>
        <v>нд</v>
      </c>
      <c r="AP65" s="42"/>
      <c r="AQ65" s="42"/>
    </row>
    <row r="66" spans="1:44" ht="47.25" customHeight="1" x14ac:dyDescent="0.2">
      <c r="A66" s="38" t="str">
        <f>[1]I0427_1037000158513_02_0_69_!A66</f>
        <v>1.2.3.5.1</v>
      </c>
      <c r="B66" s="39" t="str">
        <f>[1]I0427_1037000158513_02_0_69_!B66</f>
        <v>Монтаж системы учета с АСКУЭ в ТП</v>
      </c>
      <c r="C66" s="38" t="str">
        <f>[1]I0427_1037000158513_02_0_69_!C66</f>
        <v>J_0000060026</v>
      </c>
      <c r="D66" s="22" t="str">
        <f>[1]I0427_1037000158513_02_0_69_!N66</f>
        <v>Н</v>
      </c>
      <c r="E66" s="22">
        <f>[1]I0427_1037000158513_02_0_69_!O66</f>
        <v>2020</v>
      </c>
      <c r="F66" s="22">
        <f>[1]I0427_1037000158513_02_0_69_!P66</f>
        <v>2024</v>
      </c>
      <c r="G66" s="22" t="str">
        <f>[1]I0427_1037000158513_02_0_69_!Q66</f>
        <v>2021</v>
      </c>
      <c r="H66" s="23">
        <f>[1]I0427_1037000158513_02_0_69_!S66/1.2</f>
        <v>2.1825133232931728</v>
      </c>
      <c r="I66" s="23">
        <f>[1]I0427_1037000158513_02_0_69_!W66/1.2</f>
        <v>2.1825133232931728</v>
      </c>
      <c r="J66" s="23">
        <v>0</v>
      </c>
      <c r="K66" s="23">
        <f t="shared" ref="K66:K67" si="33">SUM(L66:O66)</f>
        <v>16.303374529999999</v>
      </c>
      <c r="L66" s="23">
        <v>0</v>
      </c>
      <c r="M66" s="23">
        <f>8.78795817-2.60210311</f>
        <v>6.1858550599999997</v>
      </c>
      <c r="N66" s="23">
        <f>14.45866542-4.34114595</f>
        <v>10.117519470000001</v>
      </c>
      <c r="O66" s="23">
        <v>0</v>
      </c>
      <c r="P66" s="23">
        <f t="shared" ref="P66:P67" si="34">SUM(J66,Z66,AB66,AD66,AF66,AH66,AJ66)</f>
        <v>8.02975627</v>
      </c>
      <c r="Q66" s="23">
        <v>0</v>
      </c>
      <c r="R66" s="23">
        <f>7.8387919409-2.6959824</f>
        <v>5.1428095409000001</v>
      </c>
      <c r="S66" s="23">
        <f>7.2832789526-4.39633222</f>
        <v>2.8869467326000002</v>
      </c>
      <c r="T66" s="23">
        <v>0</v>
      </c>
      <c r="U66" s="23">
        <v>3.1359191931049071</v>
      </c>
      <c r="V66" s="23">
        <v>29.72514662</v>
      </c>
      <c r="W66" s="23">
        <v>0.68064439731285986</v>
      </c>
      <c r="X66" s="23">
        <f t="shared" ref="X66:X67" si="35">AK66</f>
        <v>7.0923146199999998</v>
      </c>
      <c r="Y66" s="23">
        <v>0</v>
      </c>
      <c r="Z66" s="23">
        <f t="shared" ref="Z66:Z67" si="36">AL66</f>
        <v>0</v>
      </c>
      <c r="AA66" s="23">
        <v>0</v>
      </c>
      <c r="AB66" s="43">
        <v>0</v>
      </c>
      <c r="AC66" s="23">
        <v>4.4768745900000004</v>
      </c>
      <c r="AD66" s="23">
        <v>4.5083214900000002</v>
      </c>
      <c r="AE66" s="23">
        <v>4.7341853199999999</v>
      </c>
      <c r="AF66" s="23">
        <v>3.5214347800000003</v>
      </c>
      <c r="AG66" s="23">
        <v>0</v>
      </c>
      <c r="AH66" s="23">
        <v>0</v>
      </c>
      <c r="AI66" s="23">
        <v>0</v>
      </c>
      <c r="AJ66" s="23">
        <v>0</v>
      </c>
      <c r="AK66" s="23">
        <v>7.0923146199999998</v>
      </c>
      <c r="AL66" s="23">
        <v>0</v>
      </c>
      <c r="AM66" s="23">
        <f t="shared" ref="AM66:AN67" si="37">SUM(AC66,AE66,AG66,AI66,AK66)</f>
        <v>16.303374529999999</v>
      </c>
      <c r="AN66" s="23">
        <f t="shared" si="37"/>
        <v>8.02975627</v>
      </c>
      <c r="AO66" s="41" t="str">
        <f>IF([1]I0427_1037000158513_02_0_69_!DC66="","",[1]I0427_1037000158513_02_0_69_!DC66)</f>
        <v>Исключение мероприятий в целях включения более приоритетных проектов</v>
      </c>
      <c r="AP66" s="42"/>
      <c r="AQ66" s="42"/>
      <c r="AR66" s="44"/>
    </row>
    <row r="67" spans="1:44" ht="52.5" customHeight="1" x14ac:dyDescent="0.2">
      <c r="A67" s="38" t="str">
        <f>[1]I0427_1037000158513_02_0_69_!A67</f>
        <v>1.2.3.5.2</v>
      </c>
      <c r="B67" s="39" t="str">
        <f>[1]I0427_1037000158513_02_0_69_!B67</f>
        <v>Монтаж устройств передачи данных для АСКУЭ в ТП</v>
      </c>
      <c r="C67" s="38" t="str">
        <f>[1]I0427_1037000158513_02_0_69_!C67</f>
        <v>J_0000060025</v>
      </c>
      <c r="D67" s="22" t="str">
        <f>[1]I0427_1037000158513_02_0_69_!N67</f>
        <v>Н</v>
      </c>
      <c r="E67" s="22">
        <f>[1]I0427_1037000158513_02_0_69_!O67</f>
        <v>2020</v>
      </c>
      <c r="F67" s="22">
        <f>[1]I0427_1037000158513_02_0_69_!P67</f>
        <v>2024</v>
      </c>
      <c r="G67" s="22" t="str">
        <f>[1]I0427_1037000158513_02_0_69_!Q67</f>
        <v>2023</v>
      </c>
      <c r="H67" s="23">
        <f>[1]I0427_1037000158513_02_0_69_!S67/1.2</f>
        <v>10.348029701931281</v>
      </c>
      <c r="I67" s="23">
        <f>[1]I0427_1037000158513_02_0_69_!W67/1.2</f>
        <v>10.348029701931281</v>
      </c>
      <c r="J67" s="23">
        <v>0</v>
      </c>
      <c r="K67" s="23">
        <f t="shared" si="33"/>
        <v>77.299781885000016</v>
      </c>
      <c r="L67" s="23">
        <v>0</v>
      </c>
      <c r="M67" s="23">
        <f>40.13778999-11.54234682+1.96035029</f>
        <v>30.555793460000004</v>
      </c>
      <c r="N67" s="23">
        <f>56.867963535-16.0647123+5.94073719</f>
        <v>46.743988425000005</v>
      </c>
      <c r="O67" s="23">
        <v>0</v>
      </c>
      <c r="P67" s="23">
        <f t="shared" si="34"/>
        <v>25.911981390000001</v>
      </c>
      <c r="Q67" s="23">
        <v>0</v>
      </c>
      <c r="R67" s="23">
        <f>22.94018021528-12.00712911+0.02819454</f>
        <v>10.961245645280002</v>
      </c>
      <c r="S67" s="23">
        <f>31.55386939287-16.60313365</f>
        <v>14.950735742869998</v>
      </c>
      <c r="T67" s="23">
        <v>0</v>
      </c>
      <c r="U67" s="23">
        <v>12.732887461928934</v>
      </c>
      <c r="V67" s="23">
        <v>120.89114639456</v>
      </c>
      <c r="W67" s="23">
        <v>2.7457065988483689</v>
      </c>
      <c r="X67" s="23">
        <f t="shared" si="35"/>
        <v>28.610262760000001</v>
      </c>
      <c r="Y67" s="23">
        <v>0</v>
      </c>
      <c r="Z67" s="23">
        <f t="shared" si="36"/>
        <v>0</v>
      </c>
      <c r="AA67" s="23">
        <v>0</v>
      </c>
      <c r="AB67" s="43">
        <v>0</v>
      </c>
      <c r="AC67" s="23">
        <v>12.218363204559999</v>
      </c>
      <c r="AD67" s="23">
        <v>12.15928306</v>
      </c>
      <c r="AE67" s="23">
        <v>25.725646609999998</v>
      </c>
      <c r="AF67" s="23">
        <v>3.3126039700000001</v>
      </c>
      <c r="AG67" s="23">
        <v>2.8444218299999999</v>
      </c>
      <c r="AH67" s="23">
        <v>2.5108123499999997</v>
      </c>
      <c r="AI67" s="23">
        <v>7.9010874717600013</v>
      </c>
      <c r="AJ67" s="23">
        <v>7.9292820099999997</v>
      </c>
      <c r="AK67" s="23">
        <v>28.610262760000001</v>
      </c>
      <c r="AL67" s="23">
        <v>0</v>
      </c>
      <c r="AM67" s="23">
        <f t="shared" si="37"/>
        <v>77.299781876319997</v>
      </c>
      <c r="AN67" s="23">
        <f t="shared" si="37"/>
        <v>25.911981390000001</v>
      </c>
      <c r="AO67" s="41" t="str">
        <f>IF([1]I0427_1037000158513_02_0_69_!DC67="","",[1]I0427_1037000158513_02_0_69_!DC67)</f>
        <v>Исключение мероприятий в целях включения более приоритетных проектов</v>
      </c>
      <c r="AP67" s="42"/>
      <c r="AQ67" s="42"/>
      <c r="AR67" s="44"/>
    </row>
    <row r="68" spans="1:44" ht="63" x14ac:dyDescent="0.2">
      <c r="A68" s="38" t="str">
        <f>[1]I0427_1037000158513_02_0_69_!A68</f>
        <v>1.2.3.6</v>
      </c>
      <c r="B68" s="39" t="str">
        <f>[1]I0427_1037000158513_02_0_69_!B68</f>
        <v>"Включение приборов учета в систему сбора и передачи данных, класс напряжения 6 (10) кВ, всего, в том числе:"</v>
      </c>
      <c r="C68" s="38" t="str">
        <f>[1]I0427_1037000158513_02_0_69_!C68</f>
        <v>Г</v>
      </c>
      <c r="D68" s="22" t="str">
        <f>[1]I0427_1037000158513_02_0_69_!N68</f>
        <v>нд</v>
      </c>
      <c r="E68" s="22" t="str">
        <f>[1]I0427_1037000158513_02_0_69_!O68</f>
        <v>нд</v>
      </c>
      <c r="F68" s="22" t="str">
        <f>[1]I0427_1037000158513_02_0_69_!P68</f>
        <v>нд</v>
      </c>
      <c r="G68" s="22" t="str">
        <f>[1]I0427_1037000158513_02_0_69_!Q68</f>
        <v>нд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3">
        <v>0</v>
      </c>
      <c r="AD68" s="23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3">
        <v>0</v>
      </c>
      <c r="AM68" s="23">
        <f t="shared" si="3"/>
        <v>0</v>
      </c>
      <c r="AN68" s="23">
        <f t="shared" si="3"/>
        <v>0</v>
      </c>
      <c r="AO68" s="41" t="str">
        <f>IF([1]I0427_1037000158513_02_0_69_!DC68="","",[1]I0427_1037000158513_02_0_69_!DC68)</f>
        <v>нд</v>
      </c>
      <c r="AP68" s="42"/>
      <c r="AQ68" s="42"/>
    </row>
    <row r="69" spans="1:44" ht="47.25" x14ac:dyDescent="0.2">
      <c r="A69" s="38" t="str">
        <f>[1]I0427_1037000158513_02_0_69_!A69</f>
        <v>1.2.3.7</v>
      </c>
      <c r="B69" s="39" t="str">
        <f>[1]I0427_1037000158513_02_0_69_!B69</f>
        <v>"Включение приборов учета в систему сбора и передачи данных, класс напряжения 35 кВ, всего, в том числе:"</v>
      </c>
      <c r="C69" s="38" t="str">
        <f>[1]I0427_1037000158513_02_0_69_!C69</f>
        <v>Г</v>
      </c>
      <c r="D69" s="22" t="str">
        <f>[1]I0427_1037000158513_02_0_69_!N69</f>
        <v>нд</v>
      </c>
      <c r="E69" s="22" t="str">
        <f>[1]I0427_1037000158513_02_0_69_!O69</f>
        <v>нд</v>
      </c>
      <c r="F69" s="22" t="str">
        <f>[1]I0427_1037000158513_02_0_69_!P69</f>
        <v>нд</v>
      </c>
      <c r="G69" s="22" t="str">
        <f>[1]I0427_1037000158513_02_0_69_!Q69</f>
        <v>нд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  <c r="W69" s="23">
        <v>0</v>
      </c>
      <c r="X69" s="23">
        <v>0</v>
      </c>
      <c r="Y69" s="23">
        <v>0</v>
      </c>
      <c r="Z69" s="23">
        <v>0</v>
      </c>
      <c r="AA69" s="23">
        <v>0</v>
      </c>
      <c r="AB69" s="23">
        <v>0</v>
      </c>
      <c r="AC69" s="23">
        <v>0</v>
      </c>
      <c r="AD69" s="23">
        <v>0</v>
      </c>
      <c r="AE69" s="23">
        <v>0</v>
      </c>
      <c r="AF69" s="23">
        <v>0</v>
      </c>
      <c r="AG69" s="23">
        <v>0</v>
      </c>
      <c r="AH69" s="23">
        <v>0</v>
      </c>
      <c r="AI69" s="23">
        <v>0</v>
      </c>
      <c r="AJ69" s="23">
        <v>0</v>
      </c>
      <c r="AK69" s="23">
        <v>0</v>
      </c>
      <c r="AL69" s="23">
        <v>0</v>
      </c>
      <c r="AM69" s="23">
        <f t="shared" si="3"/>
        <v>0</v>
      </c>
      <c r="AN69" s="23">
        <f t="shared" si="3"/>
        <v>0</v>
      </c>
      <c r="AO69" s="41" t="str">
        <f>IF([1]I0427_1037000158513_02_0_69_!DC69="","",[1]I0427_1037000158513_02_0_69_!DC69)</f>
        <v>нд</v>
      </c>
      <c r="AP69" s="42"/>
      <c r="AQ69" s="42"/>
    </row>
    <row r="70" spans="1:44" ht="63" x14ac:dyDescent="0.2">
      <c r="A70" s="38" t="str">
        <f>[1]I0427_1037000158513_02_0_69_!A70</f>
        <v>1.2.3.8</v>
      </c>
      <c r="B70" s="39" t="str">
        <f>[1]I0427_1037000158513_02_0_69_!B70</f>
        <v>"Включение приборов учета в систему сбора и передачи данных, класс напряжения 110 кВ и выше, всего, в том числе:"</v>
      </c>
      <c r="C70" s="38" t="str">
        <f>[1]I0427_1037000158513_02_0_69_!C70</f>
        <v>Г</v>
      </c>
      <c r="D70" s="22" t="str">
        <f>[1]I0427_1037000158513_02_0_69_!N70</f>
        <v>нд</v>
      </c>
      <c r="E70" s="22" t="str">
        <f>[1]I0427_1037000158513_02_0_69_!O70</f>
        <v>нд</v>
      </c>
      <c r="F70" s="22" t="str">
        <f>[1]I0427_1037000158513_02_0_69_!P70</f>
        <v>нд</v>
      </c>
      <c r="G70" s="22" t="str">
        <f>[1]I0427_1037000158513_02_0_69_!Q70</f>
        <v>нд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  <c r="W70" s="23">
        <v>0</v>
      </c>
      <c r="X70" s="23">
        <v>0</v>
      </c>
      <c r="Y70" s="23">
        <v>0</v>
      </c>
      <c r="Z70" s="23">
        <v>0</v>
      </c>
      <c r="AA70" s="23">
        <v>0</v>
      </c>
      <c r="AB70" s="23">
        <v>0</v>
      </c>
      <c r="AC70" s="23">
        <v>0</v>
      </c>
      <c r="AD70" s="23">
        <v>0</v>
      </c>
      <c r="AE70" s="23">
        <v>0</v>
      </c>
      <c r="AF70" s="23">
        <v>0</v>
      </c>
      <c r="AG70" s="23">
        <v>0</v>
      </c>
      <c r="AH70" s="23">
        <v>0</v>
      </c>
      <c r="AI70" s="23">
        <v>0</v>
      </c>
      <c r="AJ70" s="23">
        <v>0</v>
      </c>
      <c r="AK70" s="23">
        <v>0</v>
      </c>
      <c r="AL70" s="23">
        <v>0</v>
      </c>
      <c r="AM70" s="23">
        <f t="shared" si="3"/>
        <v>0</v>
      </c>
      <c r="AN70" s="23">
        <f t="shared" si="3"/>
        <v>0</v>
      </c>
      <c r="AO70" s="41" t="str">
        <f>IF([1]I0427_1037000158513_02_0_69_!DC70="","",[1]I0427_1037000158513_02_0_69_!DC70)</f>
        <v>нд</v>
      </c>
      <c r="AP70" s="42"/>
      <c r="AQ70" s="42"/>
    </row>
    <row r="71" spans="1:44" ht="63" x14ac:dyDescent="0.2">
      <c r="A71" s="38" t="str">
        <f>[1]I0427_1037000158513_02_0_69_!A71</f>
        <v>1.2.4</v>
      </c>
      <c r="B71" s="39" t="str">
        <f>[1]I0427_1037000158513_02_0_69_!B71</f>
        <v>Реконструкция, модернизация, техническое перевооружение прочих объектов основных средств, всего, в том числе:</v>
      </c>
      <c r="C71" s="38" t="str">
        <f>[1]I0427_1037000158513_02_0_69_!C71</f>
        <v>Г</v>
      </c>
      <c r="D71" s="22" t="str">
        <f>[1]I0427_1037000158513_02_0_69_!N71</f>
        <v>нд</v>
      </c>
      <c r="E71" s="22" t="str">
        <f>[1]I0427_1037000158513_02_0_69_!O71</f>
        <v>нд</v>
      </c>
      <c r="F71" s="22" t="str">
        <f>[1]I0427_1037000158513_02_0_69_!P71</f>
        <v>нд</v>
      </c>
      <c r="G71" s="22" t="str">
        <f>[1]I0427_1037000158513_02_0_69_!Q71</f>
        <v>нд</v>
      </c>
      <c r="H71" s="23">
        <f t="shared" ref="H71:AL71" si="38">SUM(H72,H73)</f>
        <v>0</v>
      </c>
      <c r="I71" s="23">
        <f t="shared" si="38"/>
        <v>0</v>
      </c>
      <c r="J71" s="23">
        <f t="shared" si="38"/>
        <v>0</v>
      </c>
      <c r="K71" s="23">
        <f t="shared" si="38"/>
        <v>0</v>
      </c>
      <c r="L71" s="23">
        <f t="shared" si="38"/>
        <v>0</v>
      </c>
      <c r="M71" s="23">
        <f t="shared" si="38"/>
        <v>0</v>
      </c>
      <c r="N71" s="23">
        <f t="shared" si="38"/>
        <v>0</v>
      </c>
      <c r="O71" s="23">
        <f t="shared" si="38"/>
        <v>0</v>
      </c>
      <c r="P71" s="23">
        <f t="shared" si="38"/>
        <v>0</v>
      </c>
      <c r="Q71" s="23">
        <f t="shared" si="38"/>
        <v>0</v>
      </c>
      <c r="R71" s="23">
        <f t="shared" si="38"/>
        <v>0</v>
      </c>
      <c r="S71" s="23">
        <f t="shared" si="38"/>
        <v>0</v>
      </c>
      <c r="T71" s="23">
        <f t="shared" si="38"/>
        <v>0</v>
      </c>
      <c r="U71" s="23">
        <f t="shared" si="38"/>
        <v>0</v>
      </c>
      <c r="V71" s="23">
        <f t="shared" si="38"/>
        <v>0</v>
      </c>
      <c r="W71" s="23">
        <f t="shared" si="38"/>
        <v>0</v>
      </c>
      <c r="X71" s="23">
        <f t="shared" si="38"/>
        <v>0</v>
      </c>
      <c r="Y71" s="23">
        <f t="shared" si="38"/>
        <v>0</v>
      </c>
      <c r="Z71" s="23">
        <f t="shared" si="38"/>
        <v>0</v>
      </c>
      <c r="AA71" s="23">
        <f t="shared" si="38"/>
        <v>0</v>
      </c>
      <c r="AB71" s="23">
        <f t="shared" si="38"/>
        <v>0</v>
      </c>
      <c r="AC71" s="23">
        <f t="shared" si="38"/>
        <v>0</v>
      </c>
      <c r="AD71" s="23">
        <f t="shared" si="38"/>
        <v>0</v>
      </c>
      <c r="AE71" s="23">
        <f t="shared" si="38"/>
        <v>0</v>
      </c>
      <c r="AF71" s="23">
        <f t="shared" si="38"/>
        <v>0</v>
      </c>
      <c r="AG71" s="23">
        <f t="shared" si="38"/>
        <v>0</v>
      </c>
      <c r="AH71" s="23">
        <f t="shared" si="38"/>
        <v>0</v>
      </c>
      <c r="AI71" s="23">
        <f t="shared" si="38"/>
        <v>0</v>
      </c>
      <c r="AJ71" s="23">
        <f t="shared" si="38"/>
        <v>0</v>
      </c>
      <c r="AK71" s="23">
        <f t="shared" si="38"/>
        <v>0</v>
      </c>
      <c r="AL71" s="23">
        <f t="shared" si="38"/>
        <v>0</v>
      </c>
      <c r="AM71" s="23">
        <f t="shared" si="3"/>
        <v>0</v>
      </c>
      <c r="AN71" s="23">
        <f t="shared" si="3"/>
        <v>0</v>
      </c>
      <c r="AO71" s="41" t="str">
        <f>IF([1]I0427_1037000158513_02_0_69_!DC71="","",[1]I0427_1037000158513_02_0_69_!DC71)</f>
        <v>нд</v>
      </c>
      <c r="AP71" s="42"/>
      <c r="AQ71" s="42"/>
    </row>
    <row r="72" spans="1:44" ht="31.5" x14ac:dyDescent="0.2">
      <c r="A72" s="38" t="str">
        <f>[1]I0427_1037000158513_02_0_69_!A72</f>
        <v>1.2.4.1</v>
      </c>
      <c r="B72" s="39" t="str">
        <f>[1]I0427_1037000158513_02_0_69_!B72</f>
        <v>Реконструкция прочих объектов основных средств, всего, в том числе:</v>
      </c>
      <c r="C72" s="38" t="str">
        <f>[1]I0427_1037000158513_02_0_69_!C72</f>
        <v>Г</v>
      </c>
      <c r="D72" s="22" t="str">
        <f>[1]I0427_1037000158513_02_0_69_!N72</f>
        <v>нд</v>
      </c>
      <c r="E72" s="22" t="str">
        <f>[1]I0427_1037000158513_02_0_69_!O72</f>
        <v>нд</v>
      </c>
      <c r="F72" s="22" t="str">
        <f>[1]I0427_1037000158513_02_0_69_!P72</f>
        <v>нд</v>
      </c>
      <c r="G72" s="22" t="str">
        <f>[1]I0427_1037000158513_02_0_69_!Q72</f>
        <v>нд</v>
      </c>
      <c r="H72" s="23" t="str">
        <f>[1]I0427_1037000158513_02_0_69_!R72</f>
        <v>нд</v>
      </c>
      <c r="I72" s="23" t="str">
        <f>[1]I0427_1037000158513_02_0_69_!S72</f>
        <v>нд</v>
      </c>
      <c r="J72" s="23" t="str">
        <f>[1]I0427_1037000158513_02_0_69_!T72</f>
        <v>нд</v>
      </c>
      <c r="K72" s="23" t="str">
        <f>[1]I0427_1037000158513_02_0_69_!U72</f>
        <v>нд</v>
      </c>
      <c r="L72" s="23" t="str">
        <f>[1]I0427_1037000158513_02_0_69_!V72</f>
        <v>нд</v>
      </c>
      <c r="M72" s="23" t="str">
        <f>[1]I0427_1037000158513_02_0_69_!W72</f>
        <v>нд</v>
      </c>
      <c r="N72" s="23" t="str">
        <f>[1]I0427_1037000158513_02_0_69_!X72</f>
        <v>нд</v>
      </c>
      <c r="O72" s="23" t="str">
        <f>[1]I0427_1037000158513_02_0_69_!Y72</f>
        <v>нд</v>
      </c>
      <c r="P72" s="23" t="str">
        <f>[1]I0427_1037000158513_02_0_69_!Z72</f>
        <v>нд</v>
      </c>
      <c r="Q72" s="23" t="str">
        <f>[1]I0427_1037000158513_02_0_69_!AA72</f>
        <v>нд</v>
      </c>
      <c r="R72" s="23" t="str">
        <f>[1]I0427_1037000158513_02_0_69_!AB72</f>
        <v>нд</v>
      </c>
      <c r="S72" s="23" t="str">
        <f>[1]I0427_1037000158513_02_0_69_!AC72</f>
        <v>нд</v>
      </c>
      <c r="T72" s="23" t="str">
        <f>[1]I0427_1037000158513_02_0_69_!AD72</f>
        <v>нд</v>
      </c>
      <c r="U72" s="23" t="str">
        <f>[1]I0427_1037000158513_02_0_69_!AE72</f>
        <v>нд</v>
      </c>
      <c r="V72" s="23" t="str">
        <f>[1]I0427_1037000158513_02_0_69_!AF72</f>
        <v>нд</v>
      </c>
      <c r="W72" s="23" t="str">
        <f>[1]I0427_1037000158513_02_0_69_!AG72</f>
        <v>нд</v>
      </c>
      <c r="X72" s="23" t="str">
        <f>[1]I0427_1037000158513_02_0_69_!AH72</f>
        <v>нд</v>
      </c>
      <c r="Y72" s="23" t="str">
        <f>[1]I0427_1037000158513_02_0_69_!AI72</f>
        <v>нд</v>
      </c>
      <c r="Z72" s="23" t="str">
        <f>[1]I0427_1037000158513_02_0_69_!AJ72</f>
        <v>нд</v>
      </c>
      <c r="AA72" s="23" t="str">
        <f>[1]I0427_1037000158513_02_0_69_!AK72</f>
        <v>нд</v>
      </c>
      <c r="AB72" s="23" t="str">
        <f>[1]I0427_1037000158513_02_0_69_!AL72</f>
        <v>нд</v>
      </c>
      <c r="AC72" s="23" t="str">
        <f>[1]I0427_1037000158513_02_0_69_!AM72</f>
        <v>нд</v>
      </c>
      <c r="AD72" s="23" t="str">
        <f>[1]I0427_1037000158513_02_0_69_!AN72</f>
        <v>нд</v>
      </c>
      <c r="AE72" s="23" t="str">
        <f>[1]I0427_1037000158513_02_0_69_!AO72</f>
        <v>нд</v>
      </c>
      <c r="AF72" s="23" t="str">
        <f>[1]I0427_1037000158513_02_0_69_!AP72</f>
        <v>нд</v>
      </c>
      <c r="AG72" s="23" t="str">
        <f>[1]I0427_1037000158513_02_0_69_!AQ72</f>
        <v>нд</v>
      </c>
      <c r="AH72" s="23" t="str">
        <f>[1]I0427_1037000158513_02_0_69_!AR72</f>
        <v>нд</v>
      </c>
      <c r="AI72" s="23" t="str">
        <f>[1]I0427_1037000158513_02_0_69_!AS72</f>
        <v>нд</v>
      </c>
      <c r="AJ72" s="23" t="str">
        <f>[1]I0427_1037000158513_02_0_69_!AT72</f>
        <v>нд</v>
      </c>
      <c r="AK72" s="23" t="str">
        <f>[1]I0427_1037000158513_02_0_69_!AU72</f>
        <v>нд</v>
      </c>
      <c r="AL72" s="23" t="str">
        <f>[1]I0427_1037000158513_02_0_69_!AV72</f>
        <v>нд</v>
      </c>
      <c r="AM72" s="23" t="str">
        <f>[1]I0427_1037000158513_02_0_69_!AW72</f>
        <v>нд</v>
      </c>
      <c r="AN72" s="23" t="str">
        <f>[1]I0427_1037000158513_02_0_69_!AX72</f>
        <v>нд</v>
      </c>
      <c r="AO72" s="41" t="str">
        <f>IF([1]I0427_1037000158513_02_0_69_!DC72="","",[1]I0427_1037000158513_02_0_69_!DC72)</f>
        <v>нд</v>
      </c>
      <c r="AP72" s="42"/>
      <c r="AQ72" s="42"/>
    </row>
    <row r="73" spans="1:44" ht="47.25" x14ac:dyDescent="0.2">
      <c r="A73" s="38" t="str">
        <f>[1]I0427_1037000158513_02_0_69_!A73</f>
        <v>1.2.4.2</v>
      </c>
      <c r="B73" s="39" t="str">
        <f>[1]I0427_1037000158513_02_0_69_!B73</f>
        <v>Модернизация, техническое перевооружение прочих объектов основных средств, всего, в том числе:</v>
      </c>
      <c r="C73" s="38" t="str">
        <f>[1]I0427_1037000158513_02_0_69_!C73</f>
        <v>Г</v>
      </c>
      <c r="D73" s="22" t="str">
        <f>[1]I0427_1037000158513_02_0_69_!N73</f>
        <v>нд</v>
      </c>
      <c r="E73" s="22" t="str">
        <f>[1]I0427_1037000158513_02_0_69_!O73</f>
        <v>нд</v>
      </c>
      <c r="F73" s="22" t="str">
        <f>[1]I0427_1037000158513_02_0_69_!P73</f>
        <v>нд</v>
      </c>
      <c r="G73" s="22" t="str">
        <f>[1]I0427_1037000158513_02_0_69_!Q73</f>
        <v>нд</v>
      </c>
      <c r="H73" s="23" t="str">
        <f>[1]I0427_1037000158513_02_0_69_!R73</f>
        <v>нд</v>
      </c>
      <c r="I73" s="23" t="str">
        <f>[1]I0427_1037000158513_02_0_69_!S73</f>
        <v>нд</v>
      </c>
      <c r="J73" s="23" t="str">
        <f>[1]I0427_1037000158513_02_0_69_!T73</f>
        <v>нд</v>
      </c>
      <c r="K73" s="23" t="str">
        <f>[1]I0427_1037000158513_02_0_69_!U73</f>
        <v>нд</v>
      </c>
      <c r="L73" s="23" t="str">
        <f>[1]I0427_1037000158513_02_0_69_!V73</f>
        <v>нд</v>
      </c>
      <c r="M73" s="23" t="str">
        <f>[1]I0427_1037000158513_02_0_69_!W73</f>
        <v>нд</v>
      </c>
      <c r="N73" s="23" t="str">
        <f>[1]I0427_1037000158513_02_0_69_!X73</f>
        <v>нд</v>
      </c>
      <c r="O73" s="23" t="str">
        <f>[1]I0427_1037000158513_02_0_69_!Y73</f>
        <v>нд</v>
      </c>
      <c r="P73" s="23" t="str">
        <f>[1]I0427_1037000158513_02_0_69_!Z73</f>
        <v>нд</v>
      </c>
      <c r="Q73" s="23" t="str">
        <f>[1]I0427_1037000158513_02_0_69_!AA73</f>
        <v>нд</v>
      </c>
      <c r="R73" s="23" t="str">
        <f>[1]I0427_1037000158513_02_0_69_!AB73</f>
        <v>нд</v>
      </c>
      <c r="S73" s="23" t="str">
        <f>[1]I0427_1037000158513_02_0_69_!AC73</f>
        <v>нд</v>
      </c>
      <c r="T73" s="23" t="str">
        <f>[1]I0427_1037000158513_02_0_69_!AD73</f>
        <v>нд</v>
      </c>
      <c r="U73" s="23" t="str">
        <f>[1]I0427_1037000158513_02_0_69_!AE73</f>
        <v>нд</v>
      </c>
      <c r="V73" s="23" t="str">
        <f>[1]I0427_1037000158513_02_0_69_!AF73</f>
        <v>нд</v>
      </c>
      <c r="W73" s="23" t="str">
        <f>[1]I0427_1037000158513_02_0_69_!AG73</f>
        <v>нд</v>
      </c>
      <c r="X73" s="23" t="str">
        <f>[1]I0427_1037000158513_02_0_69_!AH73</f>
        <v>нд</v>
      </c>
      <c r="Y73" s="23" t="str">
        <f>[1]I0427_1037000158513_02_0_69_!AI73</f>
        <v>нд</v>
      </c>
      <c r="Z73" s="23" t="str">
        <f>[1]I0427_1037000158513_02_0_69_!AJ73</f>
        <v>нд</v>
      </c>
      <c r="AA73" s="23" t="str">
        <f>[1]I0427_1037000158513_02_0_69_!AK73</f>
        <v>нд</v>
      </c>
      <c r="AB73" s="23" t="str">
        <f>[1]I0427_1037000158513_02_0_69_!AL73</f>
        <v>нд</v>
      </c>
      <c r="AC73" s="23" t="str">
        <f>[1]I0427_1037000158513_02_0_69_!AM73</f>
        <v>нд</v>
      </c>
      <c r="AD73" s="23" t="str">
        <f>[1]I0427_1037000158513_02_0_69_!AN73</f>
        <v>нд</v>
      </c>
      <c r="AE73" s="23" t="str">
        <f>[1]I0427_1037000158513_02_0_69_!AO73</f>
        <v>нд</v>
      </c>
      <c r="AF73" s="23" t="str">
        <f>[1]I0427_1037000158513_02_0_69_!AP73</f>
        <v>нд</v>
      </c>
      <c r="AG73" s="23" t="str">
        <f>[1]I0427_1037000158513_02_0_69_!AQ73</f>
        <v>нд</v>
      </c>
      <c r="AH73" s="23" t="str">
        <f>[1]I0427_1037000158513_02_0_69_!AR73</f>
        <v>нд</v>
      </c>
      <c r="AI73" s="23" t="str">
        <f>[1]I0427_1037000158513_02_0_69_!AS73</f>
        <v>нд</v>
      </c>
      <c r="AJ73" s="23" t="str">
        <f>[1]I0427_1037000158513_02_0_69_!AT73</f>
        <v>нд</v>
      </c>
      <c r="AK73" s="23" t="str">
        <f>[1]I0427_1037000158513_02_0_69_!AU73</f>
        <v>нд</v>
      </c>
      <c r="AL73" s="23" t="str">
        <f>[1]I0427_1037000158513_02_0_69_!AV73</f>
        <v>нд</v>
      </c>
      <c r="AM73" s="23" t="str">
        <f>[1]I0427_1037000158513_02_0_69_!AW73</f>
        <v>нд</v>
      </c>
      <c r="AN73" s="23" t="str">
        <f>[1]I0427_1037000158513_02_0_69_!AX73</f>
        <v>нд</v>
      </c>
      <c r="AO73" s="41" t="str">
        <f>IF([1]I0427_1037000158513_02_0_69_!DC73="","",[1]I0427_1037000158513_02_0_69_!DC73)</f>
        <v>нд</v>
      </c>
      <c r="AP73" s="42"/>
      <c r="AQ73" s="42"/>
    </row>
    <row r="74" spans="1:44" ht="63" x14ac:dyDescent="0.2">
      <c r="A74" s="38" t="str">
        <f>[1]I0427_1037000158513_02_0_69_!A74</f>
        <v>1.3</v>
      </c>
      <c r="B74" s="39" t="str">
        <f>[1]I0427_1037000158513_02_0_69_!B74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4" s="38" t="str">
        <f>[1]I0427_1037000158513_02_0_69_!C74</f>
        <v>Г</v>
      </c>
      <c r="D74" s="22" t="str">
        <f>[1]I0427_1037000158513_02_0_69_!N74</f>
        <v>нд</v>
      </c>
      <c r="E74" s="22" t="str">
        <f>[1]I0427_1037000158513_02_0_69_!O74</f>
        <v>нд</v>
      </c>
      <c r="F74" s="22" t="str">
        <f>[1]I0427_1037000158513_02_0_69_!P74</f>
        <v>нд</v>
      </c>
      <c r="G74" s="22" t="str">
        <f>[1]I0427_1037000158513_02_0_69_!Q74</f>
        <v>нд</v>
      </c>
      <c r="H74" s="23">
        <f>SUM(H75,H76)</f>
        <v>0.7190441030789827</v>
      </c>
      <c r="I74" s="23">
        <f t="shared" ref="I74:AL74" si="39">SUM(I75,I76)</f>
        <v>0.7190441030789827</v>
      </c>
      <c r="J74" s="23">
        <f t="shared" si="39"/>
        <v>0</v>
      </c>
      <c r="K74" s="23">
        <f t="shared" si="39"/>
        <v>5.3712594500000002</v>
      </c>
      <c r="L74" s="23">
        <f t="shared" si="39"/>
        <v>0.15738559999999999</v>
      </c>
      <c r="M74" s="23">
        <f t="shared" si="39"/>
        <v>2.0847429499999999</v>
      </c>
      <c r="N74" s="23">
        <f t="shared" si="39"/>
        <v>3.1291308999999998</v>
      </c>
      <c r="O74" s="23">
        <f t="shared" si="39"/>
        <v>0</v>
      </c>
      <c r="P74" s="23">
        <f t="shared" si="39"/>
        <v>5.3723545799999997</v>
      </c>
      <c r="Q74" s="23">
        <f t="shared" si="39"/>
        <v>0.29909999999999998</v>
      </c>
      <c r="R74" s="23">
        <f t="shared" si="39"/>
        <v>5.0732545800000004</v>
      </c>
      <c r="S74" s="23">
        <f t="shared" si="39"/>
        <v>0</v>
      </c>
      <c r="T74" s="23">
        <f t="shared" si="39"/>
        <v>0</v>
      </c>
      <c r="U74" s="23">
        <f t="shared" si="39"/>
        <v>0.79044905967741941</v>
      </c>
      <c r="V74" s="23">
        <f t="shared" si="39"/>
        <v>5.3712594500000002</v>
      </c>
      <c r="W74" s="23">
        <f t="shared" si="39"/>
        <v>0</v>
      </c>
      <c r="X74" s="23">
        <f t="shared" si="39"/>
        <v>0</v>
      </c>
      <c r="Y74" s="23">
        <f t="shared" si="39"/>
        <v>0</v>
      </c>
      <c r="Z74" s="23">
        <f t="shared" si="39"/>
        <v>0</v>
      </c>
      <c r="AA74" s="23">
        <f t="shared" si="39"/>
        <v>0</v>
      </c>
      <c r="AB74" s="23">
        <f t="shared" si="39"/>
        <v>0</v>
      </c>
      <c r="AC74" s="23">
        <f t="shared" si="39"/>
        <v>5.3712594500000002</v>
      </c>
      <c r="AD74" s="23">
        <f t="shared" si="39"/>
        <v>5.3723545799999997</v>
      </c>
      <c r="AE74" s="23">
        <f t="shared" si="39"/>
        <v>0</v>
      </c>
      <c r="AF74" s="23">
        <f t="shared" si="39"/>
        <v>0</v>
      </c>
      <c r="AG74" s="23">
        <f t="shared" si="39"/>
        <v>0</v>
      </c>
      <c r="AH74" s="23">
        <f t="shared" si="39"/>
        <v>0</v>
      </c>
      <c r="AI74" s="23">
        <f t="shared" si="39"/>
        <v>0</v>
      </c>
      <c r="AJ74" s="23">
        <f t="shared" si="39"/>
        <v>0</v>
      </c>
      <c r="AK74" s="23">
        <f t="shared" si="39"/>
        <v>0</v>
      </c>
      <c r="AL74" s="23">
        <f t="shared" si="39"/>
        <v>0</v>
      </c>
      <c r="AM74" s="23">
        <f t="shared" si="3"/>
        <v>5.3712594500000002</v>
      </c>
      <c r="AN74" s="23">
        <f t="shared" si="3"/>
        <v>5.3723545799999997</v>
      </c>
      <c r="AO74" s="41" t="str">
        <f>IF([1]I0427_1037000158513_02_0_69_!DC74="","",[1]I0427_1037000158513_02_0_69_!DC74)</f>
        <v>нд</v>
      </c>
      <c r="AP74" s="42"/>
      <c r="AQ74" s="42"/>
    </row>
    <row r="75" spans="1:44" ht="63" x14ac:dyDescent="0.2">
      <c r="A75" s="38" t="str">
        <f>[1]I0427_1037000158513_02_0_69_!A75</f>
        <v>1.3.1</v>
      </c>
      <c r="B75" s="39" t="str">
        <f>[1]I0427_1037000158513_02_0_69_!B75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5" s="38" t="str">
        <f>[1]I0427_1037000158513_02_0_69_!C75</f>
        <v>Г</v>
      </c>
      <c r="D75" s="22" t="str">
        <f>[1]I0427_1037000158513_02_0_69_!N75</f>
        <v>нд</v>
      </c>
      <c r="E75" s="22" t="str">
        <f>[1]I0427_1037000158513_02_0_69_!O75</f>
        <v>нд</v>
      </c>
      <c r="F75" s="22" t="str">
        <f>[1]I0427_1037000158513_02_0_69_!P75</f>
        <v>нд</v>
      </c>
      <c r="G75" s="22" t="str">
        <f>[1]I0427_1037000158513_02_0_69_!Q75</f>
        <v>нд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  <c r="W75" s="23">
        <v>0</v>
      </c>
      <c r="X75" s="23">
        <v>0</v>
      </c>
      <c r="Y75" s="23">
        <v>0</v>
      </c>
      <c r="Z75" s="23">
        <v>0</v>
      </c>
      <c r="AA75" s="23">
        <v>0</v>
      </c>
      <c r="AB75" s="23">
        <v>0</v>
      </c>
      <c r="AC75" s="23">
        <v>0</v>
      </c>
      <c r="AD75" s="23">
        <v>0</v>
      </c>
      <c r="AE75" s="23">
        <v>0</v>
      </c>
      <c r="AF75" s="23">
        <v>0</v>
      </c>
      <c r="AG75" s="23">
        <v>0</v>
      </c>
      <c r="AH75" s="23">
        <v>0</v>
      </c>
      <c r="AI75" s="23">
        <v>0</v>
      </c>
      <c r="AJ75" s="23">
        <v>0</v>
      </c>
      <c r="AK75" s="23">
        <v>0</v>
      </c>
      <c r="AL75" s="23">
        <v>0</v>
      </c>
      <c r="AM75" s="23">
        <f t="shared" si="3"/>
        <v>0</v>
      </c>
      <c r="AN75" s="23">
        <f t="shared" si="3"/>
        <v>0</v>
      </c>
      <c r="AO75" s="41" t="str">
        <f>IF([1]I0427_1037000158513_02_0_69_!DC75="","",[1]I0427_1037000158513_02_0_69_!DC75)</f>
        <v>нд</v>
      </c>
      <c r="AP75" s="42"/>
      <c r="AQ75" s="42"/>
    </row>
    <row r="76" spans="1:44" ht="63" x14ac:dyDescent="0.2">
      <c r="A76" s="38" t="str">
        <f>[1]I0427_1037000158513_02_0_69_!A76</f>
        <v>1.3.2</v>
      </c>
      <c r="B76" s="39" t="str">
        <f>[1]I0427_1037000158513_02_0_69_!B76</f>
        <v>Инвестиционные проекты, предусмотренные схемой и программой развития субъекта Российской Федерации, всего, в том числе:</v>
      </c>
      <c r="C76" s="38" t="str">
        <f>[1]I0427_1037000158513_02_0_69_!C76</f>
        <v>Г</v>
      </c>
      <c r="D76" s="22" t="str">
        <f>[1]I0427_1037000158513_02_0_69_!N76</f>
        <v>нд</v>
      </c>
      <c r="E76" s="22" t="str">
        <f>[1]I0427_1037000158513_02_0_69_!O76</f>
        <v>нд</v>
      </c>
      <c r="F76" s="22" t="str">
        <f>[1]I0427_1037000158513_02_0_69_!P76</f>
        <v>нд</v>
      </c>
      <c r="G76" s="22" t="str">
        <f>[1]I0427_1037000158513_02_0_69_!Q76</f>
        <v>нд</v>
      </c>
      <c r="H76" s="23">
        <f t="shared" ref="H76" si="40">SUM(H77:H77)</f>
        <v>0.7190441030789827</v>
      </c>
      <c r="I76" s="23">
        <f t="shared" ref="I76:AN76" si="41">SUM(I77:I77)</f>
        <v>0.7190441030789827</v>
      </c>
      <c r="J76" s="23">
        <f t="shared" si="41"/>
        <v>0</v>
      </c>
      <c r="K76" s="23">
        <f t="shared" si="41"/>
        <v>5.3712594500000002</v>
      </c>
      <c r="L76" s="23">
        <f t="shared" si="41"/>
        <v>0.15738559999999999</v>
      </c>
      <c r="M76" s="23">
        <f t="shared" si="41"/>
        <v>2.0847429499999999</v>
      </c>
      <c r="N76" s="23">
        <f t="shared" si="41"/>
        <v>3.1291308999999998</v>
      </c>
      <c r="O76" s="23">
        <f t="shared" si="41"/>
        <v>0</v>
      </c>
      <c r="P76" s="23">
        <f t="shared" si="41"/>
        <v>5.3723545799999997</v>
      </c>
      <c r="Q76" s="23">
        <f t="shared" si="41"/>
        <v>0.29909999999999998</v>
      </c>
      <c r="R76" s="23">
        <f t="shared" si="41"/>
        <v>5.0732545800000004</v>
      </c>
      <c r="S76" s="23">
        <f t="shared" si="41"/>
        <v>0</v>
      </c>
      <c r="T76" s="23">
        <f t="shared" si="41"/>
        <v>0</v>
      </c>
      <c r="U76" s="23">
        <f t="shared" si="41"/>
        <v>0.79044905967741941</v>
      </c>
      <c r="V76" s="23">
        <f t="shared" si="41"/>
        <v>5.3712594500000002</v>
      </c>
      <c r="W76" s="23">
        <f t="shared" si="41"/>
        <v>0</v>
      </c>
      <c r="X76" s="23">
        <f t="shared" si="41"/>
        <v>0</v>
      </c>
      <c r="Y76" s="23">
        <f t="shared" si="41"/>
        <v>0</v>
      </c>
      <c r="Z76" s="23">
        <f t="shared" si="41"/>
        <v>0</v>
      </c>
      <c r="AA76" s="23">
        <f t="shared" si="41"/>
        <v>0</v>
      </c>
      <c r="AB76" s="23">
        <f t="shared" si="41"/>
        <v>0</v>
      </c>
      <c r="AC76" s="23">
        <f t="shared" si="41"/>
        <v>5.3712594500000002</v>
      </c>
      <c r="AD76" s="23">
        <f t="shared" si="41"/>
        <v>5.3723545799999997</v>
      </c>
      <c r="AE76" s="23">
        <f t="shared" si="41"/>
        <v>0</v>
      </c>
      <c r="AF76" s="23">
        <f t="shared" si="41"/>
        <v>0</v>
      </c>
      <c r="AG76" s="23">
        <f t="shared" si="41"/>
        <v>0</v>
      </c>
      <c r="AH76" s="23">
        <f t="shared" si="41"/>
        <v>0</v>
      </c>
      <c r="AI76" s="23">
        <f t="shared" si="41"/>
        <v>0</v>
      </c>
      <c r="AJ76" s="23">
        <f t="shared" si="41"/>
        <v>0</v>
      </c>
      <c r="AK76" s="23">
        <f t="shared" si="41"/>
        <v>0</v>
      </c>
      <c r="AL76" s="23">
        <f t="shared" si="41"/>
        <v>0</v>
      </c>
      <c r="AM76" s="23">
        <f t="shared" si="41"/>
        <v>5.3712594500000002</v>
      </c>
      <c r="AN76" s="23">
        <f t="shared" si="41"/>
        <v>5.3723545799999997</v>
      </c>
      <c r="AO76" s="41" t="str">
        <f>IF([1]I0427_1037000158513_02_0_69_!DC76="","",[1]I0427_1037000158513_02_0_69_!DC76)</f>
        <v>нд</v>
      </c>
      <c r="AP76" s="42"/>
      <c r="AQ76" s="42"/>
    </row>
    <row r="77" spans="1:44" ht="47.25" x14ac:dyDescent="0.2">
      <c r="A77" s="38" t="str">
        <f>[1]I0427_1037000158513_02_0_69_!A77</f>
        <v>1.3.2</v>
      </c>
      <c r="B77" s="39" t="str">
        <f>[1]I0427_1037000158513_02_0_69_!B77</f>
        <v>Обеспечение надежности и бесперебойности электроснабжения потребителей Ленинского района</v>
      </c>
      <c r="C77" s="38" t="str">
        <f>[1]I0427_1037000158513_02_0_69_!C77</f>
        <v>J_000400004</v>
      </c>
      <c r="D77" s="22" t="str">
        <f>[1]I0427_1037000158513_02_0_69_!N77</f>
        <v>П</v>
      </c>
      <c r="E77" s="22">
        <f>[1]I0427_1037000158513_02_0_69_!O77</f>
        <v>2020</v>
      </c>
      <c r="F77" s="22">
        <f>[1]I0427_1037000158513_02_0_69_!P77</f>
        <v>2020</v>
      </c>
      <c r="G77" s="22">
        <f>[1]I0427_1037000158513_02_0_69_!Q77</f>
        <v>2020</v>
      </c>
      <c r="H77" s="23">
        <f>[1]I0427_1037000158513_02_0_69_!S77/1.2</f>
        <v>0.7190441030789827</v>
      </c>
      <c r="I77" s="23">
        <f>[1]I0427_1037000158513_02_0_69_!W77/1.2</f>
        <v>0.7190441030789827</v>
      </c>
      <c r="J77" s="23">
        <v>0</v>
      </c>
      <c r="K77" s="23">
        <f>SUM(L77:O77)</f>
        <v>5.3712594500000002</v>
      </c>
      <c r="L77" s="23">
        <v>0.15738559999999999</v>
      </c>
      <c r="M77" s="23">
        <v>2.0847429499999999</v>
      </c>
      <c r="N77" s="23">
        <v>3.1291308999999998</v>
      </c>
      <c r="O77" s="23">
        <v>0</v>
      </c>
      <c r="P77" s="23">
        <f>SUM(J77,Z77,AB77,AD77,AF77,AH77,AJ77)</f>
        <v>5.3723545799999997</v>
      </c>
      <c r="Q77" s="23">
        <v>0.29909999999999998</v>
      </c>
      <c r="R77" s="23">
        <v>5.0732545800000004</v>
      </c>
      <c r="S77" s="23">
        <v>0</v>
      </c>
      <c r="T77" s="23">
        <v>0</v>
      </c>
      <c r="U77" s="23">
        <v>0.79044905967741941</v>
      </c>
      <c r="V77" s="23">
        <v>5.3712594500000002</v>
      </c>
      <c r="W77" s="23">
        <v>0</v>
      </c>
      <c r="X77" s="23">
        <f>AK77</f>
        <v>0</v>
      </c>
      <c r="Y77" s="23">
        <v>0</v>
      </c>
      <c r="Z77" s="23">
        <f>AL77</f>
        <v>0</v>
      </c>
      <c r="AA77" s="23">
        <v>0</v>
      </c>
      <c r="AB77" s="43">
        <v>0</v>
      </c>
      <c r="AC77" s="23">
        <v>5.3712594500000002</v>
      </c>
      <c r="AD77" s="23">
        <v>5.3723545799999997</v>
      </c>
      <c r="AE77" s="23">
        <v>0</v>
      </c>
      <c r="AF77" s="23">
        <v>0</v>
      </c>
      <c r="AG77" s="23">
        <v>0</v>
      </c>
      <c r="AH77" s="23">
        <f>AG77</f>
        <v>0</v>
      </c>
      <c r="AI77" s="23">
        <v>0</v>
      </c>
      <c r="AJ77" s="23">
        <f>AI77</f>
        <v>0</v>
      </c>
      <c r="AK77" s="23">
        <v>0</v>
      </c>
      <c r="AL77" s="23">
        <f>AK77</f>
        <v>0</v>
      </c>
      <c r="AM77" s="23">
        <f t="shared" ref="AM77:AN77" si="42">SUM(AC77,AE77,AG77,AI77,AK77)</f>
        <v>5.3712594500000002</v>
      </c>
      <c r="AN77" s="23">
        <f t="shared" si="42"/>
        <v>5.3723545799999997</v>
      </c>
      <c r="AO77" s="41" t="str">
        <f>IF([1]I0427_1037000158513_02_0_69_!DC77="","",[1]I0427_1037000158513_02_0_69_!DC77)</f>
        <v>нд</v>
      </c>
      <c r="AP77" s="42"/>
      <c r="AQ77" s="42"/>
      <c r="AR77" s="44"/>
    </row>
    <row r="78" spans="1:44" ht="47.25" x14ac:dyDescent="0.2">
      <c r="A78" s="38" t="str">
        <f>[1]I0427_1037000158513_02_0_69_!A78</f>
        <v>1.4</v>
      </c>
      <c r="B78" s="39" t="str">
        <f>[1]I0427_1037000158513_02_0_69_!B78</f>
        <v>Прочее новое строительство объектов электросетевого хозяйства, всего, в том числе:</v>
      </c>
      <c r="C78" s="38" t="str">
        <f>[1]I0427_1037000158513_02_0_69_!C78</f>
        <v>Г</v>
      </c>
      <c r="D78" s="22" t="str">
        <f>[1]I0427_1037000158513_02_0_69_!N78</f>
        <v>нд</v>
      </c>
      <c r="E78" s="22" t="str">
        <f>[1]I0427_1037000158513_02_0_69_!O78</f>
        <v>нд</v>
      </c>
      <c r="F78" s="22" t="str">
        <f>[1]I0427_1037000158513_02_0_69_!P78</f>
        <v>нд</v>
      </c>
      <c r="G78" s="22" t="str">
        <f>[1]I0427_1037000158513_02_0_69_!Q78</f>
        <v>нд</v>
      </c>
      <c r="H78" s="23">
        <f>SUM(H79:H89)</f>
        <v>38.969197858606869</v>
      </c>
      <c r="I78" s="23">
        <f>SUM(I79:I89)</f>
        <v>37.971556165912666</v>
      </c>
      <c r="J78" s="23">
        <f t="shared" ref="J78" si="43">SUM(J79:J87)</f>
        <v>0</v>
      </c>
      <c r="K78" s="23">
        <f>SUM(K79:K89)</f>
        <v>291.30515802592998</v>
      </c>
      <c r="L78" s="23">
        <f t="shared" ref="L78:T78" si="44">SUM(L79:L89)</f>
        <v>19.99592118</v>
      </c>
      <c r="M78" s="23">
        <f t="shared" si="44"/>
        <v>58.551132992889997</v>
      </c>
      <c r="N78" s="23">
        <f t="shared" si="44"/>
        <v>212.62290954168</v>
      </c>
      <c r="O78" s="23">
        <f t="shared" si="44"/>
        <v>0.13519431136000001</v>
      </c>
      <c r="P78" s="23">
        <f t="shared" si="44"/>
        <v>274.81751236216002</v>
      </c>
      <c r="Q78" s="23">
        <f t="shared" si="44"/>
        <v>20.554315639999995</v>
      </c>
      <c r="R78" s="23">
        <f t="shared" si="44"/>
        <v>137.99982993564001</v>
      </c>
      <c r="S78" s="23">
        <f t="shared" si="44"/>
        <v>116.05086329197002</v>
      </c>
      <c r="T78" s="23">
        <f t="shared" si="44"/>
        <v>0.21250349572000002</v>
      </c>
      <c r="U78" s="23">
        <f>SUM(U79:U89)</f>
        <v>25.454599673434856</v>
      </c>
      <c r="V78" s="23">
        <f>SUM(V79:V89)</f>
        <v>238.05791033794</v>
      </c>
      <c r="W78" s="23">
        <f>SUM(W79:W87)</f>
        <v>4.5136838224568141</v>
      </c>
      <c r="X78" s="23">
        <f>SUM(X79:X87)</f>
        <v>47.032585429999997</v>
      </c>
      <c r="Y78" s="23">
        <f>SUM(Y79:Y87)</f>
        <v>4.2045824925297506</v>
      </c>
      <c r="Z78" s="23">
        <f>SUM(Z79:Z87)</f>
        <v>43.811749572159997</v>
      </c>
      <c r="AA78" s="23">
        <f>SUM(AA79:AA116)</f>
        <v>0</v>
      </c>
      <c r="AB78" s="23">
        <f>SUM(AB79:AB116)</f>
        <v>0</v>
      </c>
      <c r="AC78" s="23">
        <f>SUM(AC79:AC87)</f>
        <v>51.507886087939994</v>
      </c>
      <c r="AD78" s="23">
        <f t="shared" ref="AD78:AN78" si="45">SUM(AD79:AD87)</f>
        <v>46.753770669999994</v>
      </c>
      <c r="AE78" s="23">
        <f t="shared" si="45"/>
        <v>47.798386860000001</v>
      </c>
      <c r="AF78" s="23">
        <f t="shared" si="45"/>
        <v>38.674832199999997</v>
      </c>
      <c r="AG78" s="23">
        <f t="shared" si="45"/>
        <v>77.622530139999995</v>
      </c>
      <c r="AH78" s="23">
        <f t="shared" si="45"/>
        <v>78.046632419999995</v>
      </c>
      <c r="AI78" s="23">
        <f>SUM(AI79:AI89)</f>
        <v>67.34376949752</v>
      </c>
      <c r="AJ78" s="23">
        <f>SUM(AJ79:AJ89)</f>
        <v>67.530527500000005</v>
      </c>
      <c r="AK78" s="23">
        <f t="shared" si="45"/>
        <v>47.032585429999997</v>
      </c>
      <c r="AL78" s="23">
        <f t="shared" si="45"/>
        <v>43.811749572159997</v>
      </c>
      <c r="AM78" s="23">
        <f t="shared" si="45"/>
        <v>271.03880907794002</v>
      </c>
      <c r="AN78" s="23">
        <f t="shared" si="45"/>
        <v>254.49501633215999</v>
      </c>
      <c r="AO78" s="41" t="str">
        <f>IF([1]I0427_1037000158513_02_0_69_!DC78="","",[1]I0427_1037000158513_02_0_69_!DC78)</f>
        <v>нд</v>
      </c>
      <c r="AP78" s="42"/>
      <c r="AQ78" s="42"/>
    </row>
    <row r="79" spans="1:44" ht="31.5" x14ac:dyDescent="0.2">
      <c r="A79" s="38" t="str">
        <f>[1]I0427_1037000158513_02_0_69_!A79</f>
        <v>1.4</v>
      </c>
      <c r="B79" s="39" t="str">
        <f>[1]I0427_1037000158513_02_0_69_!B79</f>
        <v>Строительство и реконструкция сетей электроснабжения 0,4кВ</v>
      </c>
      <c r="C79" s="38" t="str">
        <f>[1]I0427_1037000158513_02_0_69_!C79</f>
        <v>J_0000500016</v>
      </c>
      <c r="D79" s="22" t="str">
        <f>[1]I0427_1037000158513_02_0_69_!N79</f>
        <v>П</v>
      </c>
      <c r="E79" s="22">
        <f>[1]I0427_1037000158513_02_0_69_!O79</f>
        <v>2020</v>
      </c>
      <c r="F79" s="22">
        <f>[1]I0427_1037000158513_02_0_69_!P79</f>
        <v>2024</v>
      </c>
      <c r="G79" s="22">
        <f>[1]I0427_1037000158513_02_0_69_!Q79</f>
        <v>2024</v>
      </c>
      <c r="H79" s="23">
        <f>[1]I0427_1037000158513_02_0_69_!S79/1.2</f>
        <v>20.002133345827751</v>
      </c>
      <c r="I79" s="23">
        <f>[1]I0427_1037000158513_02_0_69_!W79/1.2</f>
        <v>20.002133345827758</v>
      </c>
      <c r="J79" s="23">
        <v>0</v>
      </c>
      <c r="K79" s="23">
        <f t="shared" ref="K79:K89" si="46">SUM(L79:O79)</f>
        <v>149.41593610999999</v>
      </c>
      <c r="L79" s="23">
        <v>15.869037280000001</v>
      </c>
      <c r="M79" s="23">
        <v>25.20067791</v>
      </c>
      <c r="N79" s="23">
        <v>108.34622091999999</v>
      </c>
      <c r="O79" s="23">
        <v>0</v>
      </c>
      <c r="P79" s="23">
        <f t="shared" ref="P79:P89" si="47">SUM(J79,Z79,AB79,AD79,AF79,AH79,AJ79)</f>
        <v>150.03191440000001</v>
      </c>
      <c r="Q79" s="23">
        <v>16.043604159999997</v>
      </c>
      <c r="R79" s="23">
        <v>60.5953309</v>
      </c>
      <c r="S79" s="23">
        <f>73.35194919+0.04103015</f>
        <v>73.392979339999997</v>
      </c>
      <c r="T79" s="23">
        <v>0</v>
      </c>
      <c r="U79" s="23">
        <v>15.875262235617598</v>
      </c>
      <c r="V79" s="23">
        <v>149.41593610000001</v>
      </c>
      <c r="W79" s="23">
        <v>3.1190228262955855</v>
      </c>
      <c r="X79" s="23">
        <f t="shared" ref="X79:X89" si="48">AK79</f>
        <v>32.500217849999999</v>
      </c>
      <c r="Y79" s="23">
        <v>3.1190228262955855</v>
      </c>
      <c r="Z79" s="23">
        <f t="shared" ref="Z79:Z89" si="49">AL79</f>
        <v>32.500217849999999</v>
      </c>
      <c r="AA79" s="23">
        <v>0</v>
      </c>
      <c r="AB79" s="43">
        <v>0</v>
      </c>
      <c r="AC79" s="23">
        <v>27.421276949999999</v>
      </c>
      <c r="AD79" s="23">
        <v>27.331756070000001</v>
      </c>
      <c r="AE79" s="23">
        <v>28.572169970000001</v>
      </c>
      <c r="AF79" s="23">
        <v>28.863406660000003</v>
      </c>
      <c r="AG79" s="23">
        <v>29.798121210000001</v>
      </c>
      <c r="AH79" s="23">
        <v>30.171353449999998</v>
      </c>
      <c r="AI79" s="23">
        <v>31.124150119999999</v>
      </c>
      <c r="AJ79" s="23">
        <v>31.165180370000005</v>
      </c>
      <c r="AK79" s="23">
        <v>32.500217849999999</v>
      </c>
      <c r="AL79" s="23">
        <f t="shared" ref="AL79:AL89" si="50">AK79</f>
        <v>32.500217849999999</v>
      </c>
      <c r="AM79" s="23">
        <f t="shared" ref="AM79:AN94" si="51">SUM(AC79,AE79,AG79,AI79,AK79)</f>
        <v>149.41593610000001</v>
      </c>
      <c r="AN79" s="23">
        <f t="shared" si="51"/>
        <v>150.03191440000001</v>
      </c>
      <c r="AO79" s="41" t="str">
        <f>IF([1]I0427_1037000158513_02_0_69_!DC79="","",[1]I0427_1037000158513_02_0_69_!DC79)</f>
        <v>нд</v>
      </c>
      <c r="AP79" s="42"/>
      <c r="AQ79" s="42"/>
    </row>
    <row r="80" spans="1:44" ht="63" x14ac:dyDescent="0.2">
      <c r="A80" s="38" t="str">
        <f>[1]I0427_1037000158513_02_0_69_!A80</f>
        <v>1.4</v>
      </c>
      <c r="B80" s="39" t="str">
        <f>[1]I0427_1037000158513_02_0_69_!B80</f>
        <v>Установка подстанции с питающими линиями для обеспечения качества и надежности потребителей г.Томска и Томского района</v>
      </c>
      <c r="C80" s="38" t="str">
        <f>[1]I0427_1037000158513_02_0_69_!C80</f>
        <v>J_100456002</v>
      </c>
      <c r="D80" s="22" t="str">
        <f>[1]I0427_1037000158513_02_0_69_!N80</f>
        <v>П</v>
      </c>
      <c r="E80" s="22">
        <f>[1]I0427_1037000158513_02_0_69_!O80</f>
        <v>2020</v>
      </c>
      <c r="F80" s="22">
        <f>[1]I0427_1037000158513_02_0_69_!P80</f>
        <v>2024</v>
      </c>
      <c r="G80" s="22">
        <f>[1]I0427_1037000158513_02_0_69_!Q80</f>
        <v>2024</v>
      </c>
      <c r="H80" s="23">
        <f>[1]I0427_1037000158513_02_0_69_!S80/1.2</f>
        <v>4.3680119758509601</v>
      </c>
      <c r="I80" s="23">
        <f>[1]I0427_1037000158513_02_0_69_!W80/1.2</f>
        <v>3.3703702831567504</v>
      </c>
      <c r="J80" s="23">
        <v>0</v>
      </c>
      <c r="K80" s="23">
        <f t="shared" si="46"/>
        <v>32.629049457999997</v>
      </c>
      <c r="L80" s="23">
        <v>1.7007779000000001</v>
      </c>
      <c r="M80" s="23">
        <v>8.2883963909999991</v>
      </c>
      <c r="N80" s="23">
        <f>22.63987517-0.000000003</f>
        <v>22.639875167</v>
      </c>
      <c r="O80" s="23">
        <v>0</v>
      </c>
      <c r="P80" s="23">
        <f t="shared" si="47"/>
        <v>35.367966082159995</v>
      </c>
      <c r="Q80" s="23">
        <f>1.4238503+0.60870118</f>
        <v>2.03255148</v>
      </c>
      <c r="R80" s="23">
        <f>16.72047278556+1.65576675+0.18-T80</f>
        <v>18.363163229839998</v>
      </c>
      <c r="S80" s="23">
        <f>10.04573027761+4.62607395+0.10737084</f>
        <v>14.77917506761</v>
      </c>
      <c r="T80" s="23">
        <v>0.19307630572000001</v>
      </c>
      <c r="U80" s="23">
        <v>3.5661806738578683</v>
      </c>
      <c r="V80" s="23">
        <v>32.629049457940006</v>
      </c>
      <c r="W80" s="23">
        <v>0.40574985988483686</v>
      </c>
      <c r="X80" s="23">
        <f t="shared" si="48"/>
        <v>4.2279135400000003</v>
      </c>
      <c r="Y80" s="23">
        <v>1.0855596662341651</v>
      </c>
      <c r="Z80" s="23">
        <f t="shared" si="49"/>
        <v>11.31153172216</v>
      </c>
      <c r="AA80" s="23">
        <v>0</v>
      </c>
      <c r="AB80" s="43">
        <v>0</v>
      </c>
      <c r="AC80" s="23">
        <v>11.161557867939999</v>
      </c>
      <c r="AD80" s="23">
        <v>6.91164062</v>
      </c>
      <c r="AE80" s="23">
        <v>5.7586908799999996</v>
      </c>
      <c r="AF80" s="23">
        <v>5.7050965100000006</v>
      </c>
      <c r="AG80" s="23">
        <v>5.3957775000000003</v>
      </c>
      <c r="AH80" s="23">
        <v>5.2602930399999996</v>
      </c>
      <c r="AI80" s="23">
        <v>6.0851096699999996</v>
      </c>
      <c r="AJ80" s="23">
        <v>6.1794041899999996</v>
      </c>
      <c r="AK80" s="23">
        <v>4.2279135400000003</v>
      </c>
      <c r="AL80" s="23">
        <v>11.31153172216</v>
      </c>
      <c r="AM80" s="23">
        <f t="shared" si="51"/>
        <v>32.629049457940006</v>
      </c>
      <c r="AN80" s="23">
        <f t="shared" si="51"/>
        <v>35.367966082160002</v>
      </c>
      <c r="AO80" s="41" t="str">
        <f>IF([1]I0427_1037000158513_02_0_69_!DC80="","",[1]I0427_1037000158513_02_0_69_!DC80)</f>
        <v>Изменение объема работы и уточнение стоимости материалов и оборудования.</v>
      </c>
      <c r="AP80" s="42"/>
      <c r="AQ80" s="42"/>
    </row>
    <row r="81" spans="1:44" ht="15.75" x14ac:dyDescent="0.2">
      <c r="A81" s="38" t="str">
        <f>[1]I0427_1037000158513_02_0_69_!A81</f>
        <v>1.4</v>
      </c>
      <c r="B81" s="39" t="str">
        <f>[1]I0427_1037000158513_02_0_69_!B81</f>
        <v>Установка реклоузеров</v>
      </c>
      <c r="C81" s="38" t="str">
        <f>[1]I0427_1037000158513_02_0_69_!C81</f>
        <v>J_0000000815</v>
      </c>
      <c r="D81" s="22" t="str">
        <f>[1]I0427_1037000158513_02_0_69_!N81</f>
        <v>Н</v>
      </c>
      <c r="E81" s="22">
        <f>[1]I0427_1037000158513_02_0_69_!O81</f>
        <v>2020</v>
      </c>
      <c r="F81" s="22">
        <f>[1]I0427_1037000158513_02_0_69_!P81</f>
        <v>2021</v>
      </c>
      <c r="G81" s="22">
        <f>[1]I0427_1037000158513_02_0_69_!Q81</f>
        <v>2021</v>
      </c>
      <c r="H81" s="23">
        <f>[1]I0427_1037000158513_02_0_69_!S81/1.2</f>
        <v>1.1565471240517626</v>
      </c>
      <c r="I81" s="23">
        <f>[1]I0427_1037000158513_02_0_69_!W81/1.2</f>
        <v>1.1565471240517626</v>
      </c>
      <c r="J81" s="23">
        <v>0</v>
      </c>
      <c r="K81" s="23">
        <f t="shared" si="46"/>
        <v>8.6394070200000002</v>
      </c>
      <c r="L81" s="23">
        <v>0</v>
      </c>
      <c r="M81" s="23">
        <v>0.23094756</v>
      </c>
      <c r="N81" s="23">
        <v>8.4084594599999996</v>
      </c>
      <c r="O81" s="23">
        <v>0</v>
      </c>
      <c r="P81" s="23">
        <f t="shared" si="47"/>
        <v>8.3326163799999993</v>
      </c>
      <c r="Q81" s="23">
        <v>0.23899999999999999</v>
      </c>
      <c r="R81" s="23">
        <v>4.2193764299999996</v>
      </c>
      <c r="S81" s="23">
        <v>3.8742399500000002</v>
      </c>
      <c r="T81" s="23">
        <v>0</v>
      </c>
      <c r="U81" s="23">
        <v>0.97977788071065997</v>
      </c>
      <c r="V81" s="23">
        <v>8.6394070200000002</v>
      </c>
      <c r="W81" s="23">
        <v>0</v>
      </c>
      <c r="X81" s="23">
        <f t="shared" si="48"/>
        <v>0</v>
      </c>
      <c r="Y81" s="23">
        <v>0</v>
      </c>
      <c r="Z81" s="23">
        <f t="shared" si="49"/>
        <v>0</v>
      </c>
      <c r="AA81" s="23">
        <v>0</v>
      </c>
      <c r="AB81" s="43">
        <v>0</v>
      </c>
      <c r="AC81" s="23">
        <v>4.2309160500000003</v>
      </c>
      <c r="AD81" s="23">
        <v>4.2262873499999998</v>
      </c>
      <c r="AE81" s="23">
        <v>4.4084909699999999</v>
      </c>
      <c r="AF81" s="23">
        <v>4.1063290299999995</v>
      </c>
      <c r="AG81" s="23">
        <v>0</v>
      </c>
      <c r="AH81" s="23">
        <f>AG81</f>
        <v>0</v>
      </c>
      <c r="AI81" s="23">
        <v>0</v>
      </c>
      <c r="AJ81" s="23">
        <f t="shared" ref="AJ81:AJ87" si="52">AI81</f>
        <v>0</v>
      </c>
      <c r="AK81" s="23">
        <v>0</v>
      </c>
      <c r="AL81" s="23">
        <f t="shared" si="50"/>
        <v>0</v>
      </c>
      <c r="AM81" s="23">
        <f t="shared" si="51"/>
        <v>8.6394070200000002</v>
      </c>
      <c r="AN81" s="23">
        <f t="shared" si="51"/>
        <v>8.3326163799999993</v>
      </c>
      <c r="AO81" s="41" t="str">
        <f>IF([1]I0427_1037000158513_02_0_69_!DC81="","",[1]I0427_1037000158513_02_0_69_!DC81)</f>
        <v>нд</v>
      </c>
      <c r="AP81" s="42"/>
      <c r="AQ81" s="42"/>
    </row>
    <row r="82" spans="1:44" ht="47.25" x14ac:dyDescent="0.2">
      <c r="A82" s="38" t="str">
        <f>[1]I0427_1037000158513_02_0_69_!A82</f>
        <v>1.4</v>
      </c>
      <c r="B82" s="39" t="str">
        <f>[1]I0427_1037000158513_02_0_69_!B82</f>
        <v>Установка трансформаторов в ТП</v>
      </c>
      <c r="C82" s="38" t="str">
        <f>[1]I0427_1037000158513_02_0_69_!C82</f>
        <v>J_0200000018</v>
      </c>
      <c r="D82" s="22" t="str">
        <f>[1]I0427_1037000158513_02_0_69_!N82</f>
        <v>Н</v>
      </c>
      <c r="E82" s="22">
        <f>[1]I0427_1037000158513_02_0_69_!O82</f>
        <v>2020</v>
      </c>
      <c r="F82" s="22">
        <f>[1]I0427_1037000158513_02_0_69_!P82</f>
        <v>2024</v>
      </c>
      <c r="G82" s="22" t="str">
        <f>[1]I0427_1037000158513_02_0_69_!Q82</f>
        <v>2023</v>
      </c>
      <c r="H82" s="23">
        <f>[1]I0427_1037000158513_02_0_69_!S82/1.2</f>
        <v>5.0770796608656852</v>
      </c>
      <c r="I82" s="23">
        <f>[1]I0427_1037000158513_02_0_69_!W82/1.2</f>
        <v>5.0770796608656852</v>
      </c>
      <c r="J82" s="23">
        <v>0</v>
      </c>
      <c r="K82" s="23">
        <f t="shared" si="46"/>
        <v>37.925785069999996</v>
      </c>
      <c r="L82" s="23">
        <v>0</v>
      </c>
      <c r="M82" s="23">
        <f>6.39798632-1.27595474</f>
        <v>5.1220315799999998</v>
      </c>
      <c r="N82" s="23">
        <f>40.97553144-8.17177795</f>
        <v>32.803753489999998</v>
      </c>
      <c r="O82" s="23">
        <v>0</v>
      </c>
      <c r="P82" s="23">
        <f t="shared" si="47"/>
        <v>18.147533539999998</v>
      </c>
      <c r="Q82" s="23">
        <v>0</v>
      </c>
      <c r="R82" s="23">
        <f>3.8033136958-1.39165845</f>
        <v>2.4116552458</v>
      </c>
      <c r="S82" s="23">
        <f>24.65338775436-8.9127956-0.00471386</f>
        <v>15.735878294359999</v>
      </c>
      <c r="T82" s="23">
        <v>0</v>
      </c>
      <c r="U82" s="23">
        <v>5.0333788832487318</v>
      </c>
      <c r="V82" s="23">
        <v>47.373517759999999</v>
      </c>
      <c r="W82" s="23">
        <v>0.98891113627639149</v>
      </c>
      <c r="X82" s="23">
        <f t="shared" si="48"/>
        <v>10.30445404</v>
      </c>
      <c r="Y82" s="23">
        <v>0</v>
      </c>
      <c r="Z82" s="23">
        <f t="shared" si="49"/>
        <v>0</v>
      </c>
      <c r="AA82" s="23">
        <v>0</v>
      </c>
      <c r="AB82" s="43">
        <v>0</v>
      </c>
      <c r="AC82" s="23">
        <v>8.6941352199999997</v>
      </c>
      <c r="AD82" s="23">
        <v>8.2840866299999991</v>
      </c>
      <c r="AE82" s="23">
        <v>9.0590350399999995</v>
      </c>
      <c r="AF82" s="23">
        <v>0</v>
      </c>
      <c r="AG82" s="23">
        <v>0</v>
      </c>
      <c r="AH82" s="23">
        <v>0</v>
      </c>
      <c r="AI82" s="23">
        <v>9.8681607699999994</v>
      </c>
      <c r="AJ82" s="23">
        <v>9.8634469099999986</v>
      </c>
      <c r="AK82" s="23">
        <v>10.30445404</v>
      </c>
      <c r="AL82" s="23">
        <v>0</v>
      </c>
      <c r="AM82" s="23">
        <f t="shared" si="51"/>
        <v>37.925785069999996</v>
      </c>
      <c r="AN82" s="23">
        <f t="shared" si="51"/>
        <v>18.147533539999998</v>
      </c>
      <c r="AO82" s="41" t="str">
        <f>IF([1]I0427_1037000158513_02_0_69_!DC82="","",[1]I0427_1037000158513_02_0_69_!DC82)</f>
        <v>Исключение мероприятий в целях включения более приоритетных проектов</v>
      </c>
      <c r="AP82" s="42"/>
      <c r="AQ82" s="42"/>
      <c r="AR82" s="44"/>
    </row>
    <row r="83" spans="1:44" ht="63" x14ac:dyDescent="0.2">
      <c r="A83" s="38" t="str">
        <f>[1]I0427_1037000158513_02_0_69_!A83</f>
        <v>1.4</v>
      </c>
      <c r="B83" s="39" t="str">
        <f>[1]I0427_1037000158513_02_0_69_!B83</f>
        <v>Обеспечение надежности и бесперебойности электроснабжения потребителей Ленинского района, запитанных от ПС "Западная"</v>
      </c>
      <c r="C83" s="38" t="str">
        <f>[1]I0427_1037000158513_02_0_69_!C83</f>
        <v>J_1204060851</v>
      </c>
      <c r="D83" s="22" t="str">
        <f>[1]I0427_1037000158513_02_0_69_!N83</f>
        <v>П</v>
      </c>
      <c r="E83" s="22">
        <f>[1]I0427_1037000158513_02_0_69_!O83</f>
        <v>2022</v>
      </c>
      <c r="F83" s="22" t="s">
        <v>56</v>
      </c>
      <c r="G83" s="22" t="str">
        <f>[1]I0427_1037000158513_02_0_69_!Q83</f>
        <v>2022</v>
      </c>
      <c r="H83" s="23">
        <f>[1]I0427_1037000158513_02_0_69_!S83/1.2</f>
        <v>2.5869882347166446</v>
      </c>
      <c r="I83" s="23">
        <f>[1]I0427_1037000158513_02_0_69_!W83/1.2</f>
        <v>2.5869882347166446</v>
      </c>
      <c r="J83" s="23">
        <v>0</v>
      </c>
      <c r="K83" s="23">
        <f t="shared" si="46"/>
        <v>19.373068780000001</v>
      </c>
      <c r="L83" s="23">
        <v>0.28960000000000002</v>
      </c>
      <c r="M83" s="23">
        <v>4.2966473799999996</v>
      </c>
      <c r="N83" s="23">
        <v>14.723214860000001</v>
      </c>
      <c r="O83" s="23">
        <v>6.3606540000000003E-2</v>
      </c>
      <c r="P83" s="23">
        <f t="shared" si="47"/>
        <v>19.584266230000001</v>
      </c>
      <c r="Q83" s="23">
        <v>0.35619999999999996</v>
      </c>
      <c r="R83" s="23">
        <v>17.623927930000001</v>
      </c>
      <c r="S83" s="23">
        <v>1.6041383</v>
      </c>
      <c r="T83" s="23">
        <v>0</v>
      </c>
      <c r="U83" s="23">
        <v>0</v>
      </c>
      <c r="V83" s="23">
        <v>0</v>
      </c>
      <c r="W83" s="23">
        <v>0</v>
      </c>
      <c r="X83" s="23">
        <f t="shared" si="48"/>
        <v>0</v>
      </c>
      <c r="Y83" s="23">
        <v>0</v>
      </c>
      <c r="Z83" s="23">
        <f t="shared" si="49"/>
        <v>0</v>
      </c>
      <c r="AA83" s="23">
        <v>0</v>
      </c>
      <c r="AB83" s="43">
        <v>0</v>
      </c>
      <c r="AC83" s="23">
        <v>0</v>
      </c>
      <c r="AD83" s="23">
        <v>0</v>
      </c>
      <c r="AE83" s="23">
        <v>0</v>
      </c>
      <c r="AF83" s="23">
        <v>0</v>
      </c>
      <c r="AG83" s="23">
        <v>19.373068780000001</v>
      </c>
      <c r="AH83" s="23">
        <v>19.584266230000001</v>
      </c>
      <c r="AI83" s="23">
        <v>0</v>
      </c>
      <c r="AJ83" s="23">
        <f t="shared" si="52"/>
        <v>0</v>
      </c>
      <c r="AK83" s="23">
        <v>0</v>
      </c>
      <c r="AL83" s="23">
        <f t="shared" si="50"/>
        <v>0</v>
      </c>
      <c r="AM83" s="23">
        <f t="shared" si="51"/>
        <v>19.373068780000001</v>
      </c>
      <c r="AN83" s="23">
        <f t="shared" si="51"/>
        <v>19.584266230000001</v>
      </c>
      <c r="AO83" s="41" t="str">
        <f>IF([1]I0427_1037000158513_02_0_69_!DC83="","",[1]I0427_1037000158513_02_0_69_!DC83)</f>
        <v>нд</v>
      </c>
      <c r="AP83" s="42"/>
      <c r="AQ83" s="42"/>
      <c r="AR83" s="44"/>
    </row>
    <row r="84" spans="1:44" ht="47.25" x14ac:dyDescent="0.2">
      <c r="A84" s="38" t="str">
        <f>[1]I0427_1037000158513_02_0_69_!A84</f>
        <v>1.4</v>
      </c>
      <c r="B84" s="39" t="str">
        <f>[1]I0427_1037000158513_02_0_69_!B84</f>
        <v>Обеспечение надежности и бесперебойности электроснабжения потребителей п.Просторный</v>
      </c>
      <c r="C84" s="38" t="str">
        <f>[1]I0427_1037000158513_02_0_69_!C84</f>
        <v>J_1204060052</v>
      </c>
      <c r="D84" s="22" t="str">
        <f>[1]I0427_1037000158513_02_0_69_!N84</f>
        <v>П</v>
      </c>
      <c r="E84" s="22">
        <f>[1]I0427_1037000158513_02_0_69_!O84</f>
        <v>2022</v>
      </c>
      <c r="F84" s="22" t="s">
        <v>56</v>
      </c>
      <c r="G84" s="22" t="str">
        <f>[1]I0427_1037000158513_02_0_69_!Q84</f>
        <v>2022</v>
      </c>
      <c r="H84" s="23">
        <f>[1]I0427_1037000158513_02_0_69_!S84/1.2</f>
        <v>2.069163409192325</v>
      </c>
      <c r="I84" s="23">
        <f>[1]I0427_1037000158513_02_0_69_!W84/1.2</f>
        <v>2.069163409192325</v>
      </c>
      <c r="J84" s="23">
        <v>0</v>
      </c>
      <c r="K84" s="23">
        <f t="shared" si="46"/>
        <v>15.588584000000001</v>
      </c>
      <c r="L84" s="23">
        <v>0.79159999999999997</v>
      </c>
      <c r="M84" s="23">
        <v>8.53604363</v>
      </c>
      <c r="N84" s="23">
        <v>6.2609403700000001</v>
      </c>
      <c r="O84" s="23">
        <v>0</v>
      </c>
      <c r="P84" s="23">
        <f t="shared" si="47"/>
        <v>15.610890409999996</v>
      </c>
      <c r="Q84" s="23">
        <v>0.79159999999999997</v>
      </c>
      <c r="R84" s="23">
        <v>13.40235133</v>
      </c>
      <c r="S84" s="23">
        <v>1.4169390800000001</v>
      </c>
      <c r="T84" s="23">
        <v>0</v>
      </c>
      <c r="U84" s="23">
        <v>0</v>
      </c>
      <c r="V84" s="23">
        <v>0</v>
      </c>
      <c r="W84" s="23">
        <v>0</v>
      </c>
      <c r="X84" s="23">
        <f t="shared" si="48"/>
        <v>0</v>
      </c>
      <c r="Y84" s="23">
        <v>0</v>
      </c>
      <c r="Z84" s="23">
        <f t="shared" si="49"/>
        <v>0</v>
      </c>
      <c r="AA84" s="23">
        <v>0</v>
      </c>
      <c r="AB84" s="43">
        <v>0</v>
      </c>
      <c r="AC84" s="23">
        <v>0</v>
      </c>
      <c r="AD84" s="23">
        <v>0</v>
      </c>
      <c r="AE84" s="23">
        <v>0</v>
      </c>
      <c r="AF84" s="23">
        <v>0</v>
      </c>
      <c r="AG84" s="23">
        <v>15.588584000000001</v>
      </c>
      <c r="AH84" s="23">
        <v>15.610890409999996</v>
      </c>
      <c r="AI84" s="23">
        <v>0</v>
      </c>
      <c r="AJ84" s="23">
        <f t="shared" si="52"/>
        <v>0</v>
      </c>
      <c r="AK84" s="23">
        <v>0</v>
      </c>
      <c r="AL84" s="23">
        <f t="shared" si="50"/>
        <v>0</v>
      </c>
      <c r="AM84" s="23">
        <f t="shared" si="51"/>
        <v>15.588584000000001</v>
      </c>
      <c r="AN84" s="23">
        <f t="shared" si="51"/>
        <v>15.610890409999996</v>
      </c>
      <c r="AO84" s="41" t="str">
        <f>IF([1]I0427_1037000158513_02_0_69_!DC84="","",[1]I0427_1037000158513_02_0_69_!DC84)</f>
        <v>нд</v>
      </c>
      <c r="AP84" s="42"/>
      <c r="AQ84" s="42"/>
      <c r="AR84" s="44"/>
    </row>
    <row r="85" spans="1:44" ht="47.25" x14ac:dyDescent="0.2">
      <c r="A85" s="38" t="str">
        <f>[1]I0427_1037000158513_02_0_69_!A85</f>
        <v>1.4</v>
      </c>
      <c r="B85" s="39" t="str">
        <f>[1]I0427_1037000158513_02_0_69_!B85</f>
        <v>Строительство КЛЭП-10кВ от ТП 807 до ТП 227 в связи с выносом ВЛ-10кВ с частных территорий</v>
      </c>
      <c r="C85" s="38" t="str">
        <f>[1]I0427_1037000158513_02_0_69_!C85</f>
        <v>J_0004500053</v>
      </c>
      <c r="D85" s="22" t="str">
        <f>[1]I0427_1037000158513_02_0_69_!N85</f>
        <v>П</v>
      </c>
      <c r="E85" s="22">
        <f>[1]I0427_1037000158513_02_0_69_!O85</f>
        <v>2022</v>
      </c>
      <c r="F85" s="22" t="s">
        <v>56</v>
      </c>
      <c r="G85" s="22" t="str">
        <f>[1]I0427_1037000158513_02_0_69_!Q85</f>
        <v>2022</v>
      </c>
      <c r="H85" s="23">
        <f>[1]I0427_1037000158513_02_0_69_!S85/1.2</f>
        <v>0.29293246586345378</v>
      </c>
      <c r="I85" s="23">
        <f>[1]I0427_1037000158513_02_0_69_!W85/1.2</f>
        <v>0.29293246586345378</v>
      </c>
      <c r="J85" s="23">
        <v>0</v>
      </c>
      <c r="K85" s="23">
        <f t="shared" si="46"/>
        <v>2.1882055204099999</v>
      </c>
      <c r="L85" s="23">
        <v>0.21402360000000001</v>
      </c>
      <c r="M85" s="23">
        <v>1.2584605932499999</v>
      </c>
      <c r="N85" s="23">
        <v>0.71572132716000003</v>
      </c>
      <c r="O85" s="23">
        <v>0</v>
      </c>
      <c r="P85" s="23">
        <f t="shared" si="47"/>
        <v>2.1901088799999999</v>
      </c>
      <c r="Q85" s="23">
        <v>0.21540000000000001</v>
      </c>
      <c r="R85" s="23">
        <v>1.9747088800000001</v>
      </c>
      <c r="S85" s="23">
        <v>0</v>
      </c>
      <c r="T85" s="23">
        <v>0</v>
      </c>
      <c r="U85" s="23">
        <v>0</v>
      </c>
      <c r="V85" s="23">
        <v>0</v>
      </c>
      <c r="W85" s="23">
        <v>0</v>
      </c>
      <c r="X85" s="23">
        <f t="shared" si="48"/>
        <v>0</v>
      </c>
      <c r="Y85" s="23">
        <v>0</v>
      </c>
      <c r="Z85" s="23">
        <f t="shared" si="49"/>
        <v>0</v>
      </c>
      <c r="AA85" s="23">
        <v>0</v>
      </c>
      <c r="AB85" s="43">
        <v>0</v>
      </c>
      <c r="AC85" s="23">
        <v>0</v>
      </c>
      <c r="AD85" s="23">
        <v>0</v>
      </c>
      <c r="AE85" s="23">
        <v>0</v>
      </c>
      <c r="AF85" s="23">
        <v>0</v>
      </c>
      <c r="AG85" s="23">
        <v>2.1882055199999999</v>
      </c>
      <c r="AH85" s="23">
        <v>2.1901088799999999</v>
      </c>
      <c r="AI85" s="23">
        <v>0</v>
      </c>
      <c r="AJ85" s="23">
        <f t="shared" si="52"/>
        <v>0</v>
      </c>
      <c r="AK85" s="23">
        <v>0</v>
      </c>
      <c r="AL85" s="23">
        <f t="shared" si="50"/>
        <v>0</v>
      </c>
      <c r="AM85" s="23">
        <f t="shared" si="51"/>
        <v>2.1882055199999999</v>
      </c>
      <c r="AN85" s="23">
        <f t="shared" si="51"/>
        <v>2.1901088799999999</v>
      </c>
      <c r="AO85" s="41" t="str">
        <f>IF([1]I0427_1037000158513_02_0_69_!DC85="","",[1]I0427_1037000158513_02_0_69_!DC85)</f>
        <v>нд</v>
      </c>
      <c r="AP85" s="42"/>
      <c r="AQ85" s="42"/>
      <c r="AR85" s="44"/>
    </row>
    <row r="86" spans="1:44" ht="31.5" x14ac:dyDescent="0.2">
      <c r="A86" s="38" t="str">
        <f>[1]I0427_1037000158513_02_0_69_!A86</f>
        <v>1.4</v>
      </c>
      <c r="B86" s="39" t="str">
        <f>[1]I0427_1037000158513_02_0_69_!B86</f>
        <v>Строительство РП в районе  ул.Сибирская, 83а</v>
      </c>
      <c r="C86" s="38" t="str">
        <f>[1]I0427_1037000158513_02_0_69_!C86</f>
        <v>J_1004060054</v>
      </c>
      <c r="D86" s="22" t="str">
        <f>[1]I0427_1037000158513_02_0_69_!N86</f>
        <v>нд</v>
      </c>
      <c r="E86" s="22" t="str">
        <f>[1]I0427_1037000158513_02_0_69_!O86</f>
        <v>нд</v>
      </c>
      <c r="F86" s="22" t="str">
        <f>[1]I0427_1037000158513_02_0_69_!P86</f>
        <v>нд</v>
      </c>
      <c r="G86" s="22" t="str">
        <f>[1]I0427_1037000158513_02_0_69_!Q86</f>
        <v>нд</v>
      </c>
      <c r="H86" s="23">
        <f>[1]I0427_1037000158513_02_0_69_!S86/1.2</f>
        <v>0</v>
      </c>
      <c r="I86" s="23">
        <f>[1]I0427_1037000158513_02_0_69_!W86/1.2</f>
        <v>0</v>
      </c>
      <c r="J86" s="23">
        <v>0</v>
      </c>
      <c r="K86" s="23">
        <f t="shared" si="46"/>
        <v>0</v>
      </c>
      <c r="L86" s="23">
        <v>0</v>
      </c>
      <c r="M86" s="23">
        <v>0</v>
      </c>
      <c r="N86" s="23">
        <v>0</v>
      </c>
      <c r="O86" s="23">
        <v>0</v>
      </c>
      <c r="P86" s="23">
        <f t="shared" si="47"/>
        <v>0</v>
      </c>
      <c r="Q86" s="23">
        <v>0</v>
      </c>
      <c r="R86" s="23">
        <v>0</v>
      </c>
      <c r="S86" s="23">
        <v>0</v>
      </c>
      <c r="T86" s="23">
        <v>0</v>
      </c>
      <c r="U86" s="23">
        <f t="shared" ref="U86" si="53">H86</f>
        <v>0</v>
      </c>
      <c r="V86" s="23">
        <f t="shared" ref="V86" si="54">SUM(AA86,AC86,AE86,AG86,AI86,AK86)</f>
        <v>0</v>
      </c>
      <c r="W86" s="23">
        <v>0</v>
      </c>
      <c r="X86" s="23">
        <f t="shared" si="48"/>
        <v>0</v>
      </c>
      <c r="Y86" s="23">
        <v>0</v>
      </c>
      <c r="Z86" s="23">
        <f t="shared" si="49"/>
        <v>0</v>
      </c>
      <c r="AA86" s="23">
        <v>0</v>
      </c>
      <c r="AB86" s="43">
        <v>0</v>
      </c>
      <c r="AC86" s="23">
        <v>0</v>
      </c>
      <c r="AD86" s="23">
        <v>0</v>
      </c>
      <c r="AE86" s="23">
        <v>0</v>
      </c>
      <c r="AF86" s="23">
        <v>0</v>
      </c>
      <c r="AG86" s="23">
        <v>0</v>
      </c>
      <c r="AH86" s="23">
        <v>0</v>
      </c>
      <c r="AI86" s="23">
        <v>0</v>
      </c>
      <c r="AJ86" s="23">
        <f t="shared" si="52"/>
        <v>0</v>
      </c>
      <c r="AK86" s="23">
        <v>0</v>
      </c>
      <c r="AL86" s="23">
        <f t="shared" si="50"/>
        <v>0</v>
      </c>
      <c r="AM86" s="23">
        <f t="shared" si="51"/>
        <v>0</v>
      </c>
      <c r="AN86" s="23">
        <f t="shared" si="51"/>
        <v>0</v>
      </c>
      <c r="AO86" s="41" t="str">
        <f>IF([1]I0427_1037000158513_02_0_69_!DC86="","",[1]I0427_1037000158513_02_0_69_!DC86)</f>
        <v>нд</v>
      </c>
      <c r="AP86" s="42"/>
      <c r="AQ86" s="42"/>
      <c r="AR86" s="44"/>
    </row>
    <row r="87" spans="1:44" ht="15.75" x14ac:dyDescent="0.2">
      <c r="A87" s="38" t="str">
        <f>[1]I0427_1037000158513_02_0_69_!A87</f>
        <v>1.4</v>
      </c>
      <c r="B87" s="39" t="str">
        <f>[1]I0427_1037000158513_02_0_69_!B87</f>
        <v>Установка реклоузеров ф.О-14, О-17</v>
      </c>
      <c r="C87" s="38" t="str">
        <f>[1]I0427_1037000158513_02_0_69_!C87</f>
        <v>J_0000000855</v>
      </c>
      <c r="D87" s="22" t="str">
        <f>[1]I0427_1037000158513_02_0_69_!N87</f>
        <v>П</v>
      </c>
      <c r="E87" s="22">
        <f>[1]I0427_1037000158513_02_0_69_!O87</f>
        <v>2022</v>
      </c>
      <c r="F87" s="22" t="s">
        <v>56</v>
      </c>
      <c r="G87" s="22" t="str">
        <f>[1]I0427_1037000158513_02_0_69_!Q87</f>
        <v>2022</v>
      </c>
      <c r="H87" s="23">
        <f>[1]I0427_1037000158513_02_0_69_!S87/1.2</f>
        <v>0.70330965595716211</v>
      </c>
      <c r="I87" s="23">
        <f>[1]I0427_1037000158513_02_0_69_!W87/1.2</f>
        <v>0.70330965595716211</v>
      </c>
      <c r="J87" s="23">
        <v>0</v>
      </c>
      <c r="K87" s="23">
        <f t="shared" si="46"/>
        <v>5.2787731299999994</v>
      </c>
      <c r="L87" s="23">
        <v>0.15029999999999999</v>
      </c>
      <c r="M87" s="23">
        <v>0.1406174</v>
      </c>
      <c r="N87" s="23">
        <v>4.9878557299999997</v>
      </c>
      <c r="O87" s="23">
        <v>0</v>
      </c>
      <c r="P87" s="23">
        <f t="shared" si="47"/>
        <v>5.2297204099999997</v>
      </c>
      <c r="Q87" s="23">
        <v>0.1545</v>
      </c>
      <c r="R87" s="23">
        <v>6.2495099999999998E-2</v>
      </c>
      <c r="S87" s="23">
        <v>5.0127253100000004</v>
      </c>
      <c r="T87" s="23">
        <v>0</v>
      </c>
      <c r="U87" s="23">
        <v>0</v>
      </c>
      <c r="V87" s="23">
        <v>0</v>
      </c>
      <c r="W87" s="23">
        <v>0</v>
      </c>
      <c r="X87" s="23">
        <f t="shared" si="48"/>
        <v>0</v>
      </c>
      <c r="Y87" s="23">
        <v>0</v>
      </c>
      <c r="Z87" s="23">
        <f t="shared" si="49"/>
        <v>0</v>
      </c>
      <c r="AA87" s="23">
        <v>0</v>
      </c>
      <c r="AB87" s="43">
        <v>0</v>
      </c>
      <c r="AC87" s="23">
        <v>0</v>
      </c>
      <c r="AD87" s="23">
        <v>0</v>
      </c>
      <c r="AE87" s="23">
        <v>0</v>
      </c>
      <c r="AF87" s="23">
        <v>0</v>
      </c>
      <c r="AG87" s="23">
        <v>5.2787731300000003</v>
      </c>
      <c r="AH87" s="23">
        <v>5.2297204099999997</v>
      </c>
      <c r="AI87" s="23">
        <v>0</v>
      </c>
      <c r="AJ87" s="23">
        <f t="shared" si="52"/>
        <v>0</v>
      </c>
      <c r="AK87" s="23">
        <v>0</v>
      </c>
      <c r="AL87" s="23">
        <f t="shared" si="50"/>
        <v>0</v>
      </c>
      <c r="AM87" s="23">
        <f t="shared" si="51"/>
        <v>5.2787731300000003</v>
      </c>
      <c r="AN87" s="23">
        <f t="shared" si="51"/>
        <v>5.2297204099999997</v>
      </c>
      <c r="AO87" s="41" t="str">
        <f>IF([1]I0427_1037000158513_02_0_69_!DC87="","",[1]I0427_1037000158513_02_0_69_!DC87)</f>
        <v>нд</v>
      </c>
      <c r="AP87" s="42"/>
      <c r="AQ87" s="42"/>
      <c r="AR87" s="44"/>
    </row>
    <row r="88" spans="1:44" ht="47.25" x14ac:dyDescent="0.2">
      <c r="A88" s="38" t="str">
        <f>[1]I0427_1037000158513_02_0_69_!A88</f>
        <v>1.4</v>
      </c>
      <c r="B88" s="39" t="str">
        <f>[1]I0427_1037000158513_02_0_69_!B88</f>
        <v>Обеспечение надежности и бесперебойности электроснабжения потребителей ПС ДСЗ</v>
      </c>
      <c r="C88" s="38" t="str">
        <f>[1]I0427_1037000158513_02_0_69_!C88</f>
        <v>J_0004000061</v>
      </c>
      <c r="D88" s="22" t="str">
        <f>[1]I0427_1037000158513_02_0_69_!N88</f>
        <v>П</v>
      </c>
      <c r="E88" s="22">
        <f>[1]I0427_1037000158513_02_0_69_!O88</f>
        <v>2023</v>
      </c>
      <c r="F88" s="22" t="s">
        <v>57</v>
      </c>
      <c r="G88" s="22" t="str">
        <f>[1]I0427_1037000158513_02_0_69_!Q88</f>
        <v>2023</v>
      </c>
      <c r="H88" s="23">
        <f>[1]I0427_1037000158513_02_0_69_!S88/1.2</f>
        <v>2.2238271473734943</v>
      </c>
      <c r="I88" s="23">
        <f>[1]I0427_1037000158513_02_0_69_!W88/1.2</f>
        <v>2.2238271473734943</v>
      </c>
      <c r="J88" s="23">
        <v>0</v>
      </c>
      <c r="K88" s="23">
        <f t="shared" si="46"/>
        <v>16.611988790880002</v>
      </c>
      <c r="L88" s="23">
        <v>0.73150000000000004</v>
      </c>
      <c r="M88" s="23">
        <v>4.2451766727999996</v>
      </c>
      <c r="N88" s="23">
        <v>11.62806498</v>
      </c>
      <c r="O88" s="23">
        <v>7.2471380799999999E-3</v>
      </c>
      <c r="P88" s="23">
        <f t="shared" si="47"/>
        <v>16.656399899999997</v>
      </c>
      <c r="Q88" s="23">
        <v>0.57273000000000007</v>
      </c>
      <c r="R88" s="23">
        <v>16.080699559999999</v>
      </c>
      <c r="S88" s="23">
        <v>7.2457000000000001E-4</v>
      </c>
      <c r="T88" s="23">
        <v>2.2457699999999998E-3</v>
      </c>
      <c r="U88" s="23">
        <v>0</v>
      </c>
      <c r="V88" s="23">
        <v>0</v>
      </c>
      <c r="W88" s="23">
        <v>0</v>
      </c>
      <c r="X88" s="23">
        <f t="shared" si="48"/>
        <v>0</v>
      </c>
      <c r="Y88" s="23">
        <v>0</v>
      </c>
      <c r="Z88" s="23">
        <f t="shared" si="49"/>
        <v>0</v>
      </c>
      <c r="AA88" s="23">
        <v>0</v>
      </c>
      <c r="AB88" s="43">
        <v>0</v>
      </c>
      <c r="AC88" s="23">
        <v>0</v>
      </c>
      <c r="AD88" s="23">
        <v>0</v>
      </c>
      <c r="AE88" s="23">
        <v>0</v>
      </c>
      <c r="AF88" s="23">
        <v>0</v>
      </c>
      <c r="AG88" s="23">
        <v>0</v>
      </c>
      <c r="AH88" s="23">
        <v>0</v>
      </c>
      <c r="AI88" s="23">
        <v>16.611988790880002</v>
      </c>
      <c r="AJ88" s="23">
        <v>16.656399899999997</v>
      </c>
      <c r="AK88" s="23">
        <v>0</v>
      </c>
      <c r="AL88" s="23">
        <f t="shared" si="50"/>
        <v>0</v>
      </c>
      <c r="AM88" s="23">
        <f t="shared" si="51"/>
        <v>16.611988790880002</v>
      </c>
      <c r="AN88" s="23">
        <f t="shared" si="51"/>
        <v>16.656399899999997</v>
      </c>
      <c r="AO88" s="41" t="str">
        <f>IF([1]I0427_1037000158513_02_0_69_!DC88="","",[1]I0427_1037000158513_02_0_69_!DC88)</f>
        <v>нд</v>
      </c>
      <c r="AP88" s="42"/>
      <c r="AQ88" s="42"/>
      <c r="AR88" s="44"/>
    </row>
    <row r="89" spans="1:44" ht="31.5" x14ac:dyDescent="0.2">
      <c r="A89" s="38" t="str">
        <f>[1]I0427_1037000158513_02_0_69_!A89</f>
        <v>1.4</v>
      </c>
      <c r="B89" s="39" t="str">
        <f>[1]I0427_1037000158513_02_0_69_!B89</f>
        <v>Вынос ВЛ-10кВ от ТП 116 до ТП 114а с частных территорий</v>
      </c>
      <c r="C89" s="38" t="str">
        <f>[1]I0427_1037000158513_02_0_69_!C89</f>
        <v>J_0004500062</v>
      </c>
      <c r="D89" s="22" t="str">
        <f>[1]I0427_1037000158513_02_0_69_!N89</f>
        <v>П</v>
      </c>
      <c r="E89" s="22">
        <f>[1]I0427_1037000158513_02_0_69_!O89</f>
        <v>2023</v>
      </c>
      <c r="F89" s="22" t="s">
        <v>57</v>
      </c>
      <c r="G89" s="22" t="str">
        <f>[1]I0427_1037000158513_02_0_69_!Q89</f>
        <v>2023</v>
      </c>
      <c r="H89" s="23">
        <f>[1]I0427_1037000158513_02_0_69_!S89/1.2</f>
        <v>0.48920483890763061</v>
      </c>
      <c r="I89" s="23">
        <f>[1]I0427_1037000158513_02_0_69_!W89/1.2</f>
        <v>0.48920483890763061</v>
      </c>
      <c r="J89" s="23">
        <v>0</v>
      </c>
      <c r="K89" s="23">
        <f t="shared" si="46"/>
        <v>3.6543601466400002</v>
      </c>
      <c r="L89" s="23">
        <v>0.24908240000000001</v>
      </c>
      <c r="M89" s="23">
        <v>1.23213387584</v>
      </c>
      <c r="N89" s="23">
        <v>2.1088032375200001</v>
      </c>
      <c r="O89" s="23">
        <v>6.4340633280000004E-2</v>
      </c>
      <c r="P89" s="23">
        <f t="shared" si="47"/>
        <v>3.6660961300000001</v>
      </c>
      <c r="Q89" s="23">
        <v>0.14873</v>
      </c>
      <c r="R89" s="23">
        <v>3.2661213300000003</v>
      </c>
      <c r="S89" s="23">
        <v>0.23406337999999999</v>
      </c>
      <c r="T89" s="23">
        <v>1.7181419999999999E-2</v>
      </c>
      <c r="U89" s="23">
        <v>0</v>
      </c>
      <c r="V89" s="23">
        <v>0</v>
      </c>
      <c r="W89" s="23">
        <v>0</v>
      </c>
      <c r="X89" s="23">
        <f t="shared" si="48"/>
        <v>0</v>
      </c>
      <c r="Y89" s="23">
        <v>0</v>
      </c>
      <c r="Z89" s="23">
        <f t="shared" si="49"/>
        <v>0</v>
      </c>
      <c r="AA89" s="23">
        <v>0</v>
      </c>
      <c r="AB89" s="43">
        <v>0</v>
      </c>
      <c r="AC89" s="23">
        <v>0</v>
      </c>
      <c r="AD89" s="23">
        <v>0</v>
      </c>
      <c r="AE89" s="23">
        <v>0</v>
      </c>
      <c r="AF89" s="23">
        <v>0</v>
      </c>
      <c r="AG89" s="23">
        <v>0</v>
      </c>
      <c r="AH89" s="23">
        <v>0</v>
      </c>
      <c r="AI89" s="23">
        <v>3.6543601466400002</v>
      </c>
      <c r="AJ89" s="23">
        <v>3.6660961300000001</v>
      </c>
      <c r="AK89" s="23">
        <v>0</v>
      </c>
      <c r="AL89" s="23">
        <f t="shared" si="50"/>
        <v>0</v>
      </c>
      <c r="AM89" s="23">
        <f t="shared" si="51"/>
        <v>3.6543601466400002</v>
      </c>
      <c r="AN89" s="23">
        <f t="shared" si="51"/>
        <v>3.6660961300000001</v>
      </c>
      <c r="AO89" s="41" t="str">
        <f>IF([1]I0427_1037000158513_02_0_69_!DC89="","",[1]I0427_1037000158513_02_0_69_!DC89)</f>
        <v>нд</v>
      </c>
      <c r="AP89" s="42"/>
      <c r="AQ89" s="42"/>
      <c r="AR89" s="44"/>
    </row>
    <row r="90" spans="1:44" ht="47.25" x14ac:dyDescent="0.2">
      <c r="A90" s="38" t="str">
        <f>[1]I0427_1037000158513_02_0_69_!A90</f>
        <v>1.5</v>
      </c>
      <c r="B90" s="39" t="str">
        <f>[1]I0427_1037000158513_02_0_69_!B90</f>
        <v>Покупка земельных участков для целей реализации инвестиционных проектов, всего, в том числе:</v>
      </c>
      <c r="C90" s="38" t="str">
        <f>[1]I0427_1037000158513_02_0_69_!C90</f>
        <v>Г</v>
      </c>
      <c r="D90" s="22" t="str">
        <f>[1]I0427_1037000158513_02_0_69_!N90</f>
        <v>нд</v>
      </c>
      <c r="E90" s="22" t="str">
        <f>[1]I0427_1037000158513_02_0_69_!O90</f>
        <v>нд</v>
      </c>
      <c r="F90" s="22" t="str">
        <f>[1]I0427_1037000158513_02_0_69_!P90</f>
        <v>нд</v>
      </c>
      <c r="G90" s="22" t="str">
        <f>[1]I0427_1037000158513_02_0_69_!Q90</f>
        <v>нд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  <c r="W90" s="23">
        <v>0</v>
      </c>
      <c r="X90" s="23">
        <v>0</v>
      </c>
      <c r="Y90" s="23">
        <v>0</v>
      </c>
      <c r="Z90" s="23">
        <v>0</v>
      </c>
      <c r="AA90" s="23">
        <v>0</v>
      </c>
      <c r="AB90" s="23">
        <v>0</v>
      </c>
      <c r="AC90" s="23">
        <v>0</v>
      </c>
      <c r="AD90" s="23">
        <v>0</v>
      </c>
      <c r="AE90" s="23">
        <v>0</v>
      </c>
      <c r="AF90" s="23">
        <v>0</v>
      </c>
      <c r="AG90" s="23">
        <v>0</v>
      </c>
      <c r="AH90" s="23">
        <v>0</v>
      </c>
      <c r="AI90" s="23">
        <v>0</v>
      </c>
      <c r="AJ90" s="23">
        <v>0</v>
      </c>
      <c r="AK90" s="23">
        <v>0</v>
      </c>
      <c r="AL90" s="23">
        <v>0</v>
      </c>
      <c r="AM90" s="23">
        <f t="shared" si="51"/>
        <v>0</v>
      </c>
      <c r="AN90" s="23">
        <f t="shared" si="51"/>
        <v>0</v>
      </c>
      <c r="AO90" s="41" t="str">
        <f>IF([1]I0427_1037000158513_02_0_69_!DC90="","",[1]I0427_1037000158513_02_0_69_!DC90)</f>
        <v>нд</v>
      </c>
      <c r="AP90" s="42"/>
      <c r="AQ90" s="42"/>
    </row>
    <row r="91" spans="1:44" ht="31.5" x14ac:dyDescent="0.2">
      <c r="A91" s="38" t="str">
        <f>[1]I0427_1037000158513_02_0_69_!A91</f>
        <v>1.6</v>
      </c>
      <c r="B91" s="39" t="str">
        <f>[1]I0427_1037000158513_02_0_69_!B91</f>
        <v>Прочие инвестиционные проекты, всего, в том числе:</v>
      </c>
      <c r="C91" s="38" t="str">
        <f>[1]I0427_1037000158513_02_0_69_!C91</f>
        <v>Г</v>
      </c>
      <c r="D91" s="22" t="str">
        <f>[1]I0427_1037000158513_02_0_69_!N91</f>
        <v>нд</v>
      </c>
      <c r="E91" s="22" t="str">
        <f>[1]I0427_1037000158513_02_0_69_!O91</f>
        <v>нд</v>
      </c>
      <c r="F91" s="22" t="str">
        <f>[1]I0427_1037000158513_02_0_69_!P91</f>
        <v>нд</v>
      </c>
      <c r="G91" s="22" t="str">
        <f>[1]I0427_1037000158513_02_0_69_!Q91</f>
        <v>нд</v>
      </c>
      <c r="H91" s="23">
        <f t="shared" ref="H91:AN91" si="55">SUM(H92:H115)</f>
        <v>28.646932523611913</v>
      </c>
      <c r="I91" s="23">
        <f t="shared" si="55"/>
        <v>32.976646570617405</v>
      </c>
      <c r="J91" s="23">
        <f t="shared" si="55"/>
        <v>0</v>
      </c>
      <c r="K91" s="23">
        <f t="shared" si="55"/>
        <v>213.99260393666665</v>
      </c>
      <c r="L91" s="23">
        <f t="shared" ref="L91:T91" si="56">SUM(L92:L115)</f>
        <v>0.83</v>
      </c>
      <c r="M91" s="23">
        <f t="shared" si="56"/>
        <v>42.724836240000002</v>
      </c>
      <c r="N91" s="23">
        <f t="shared" si="56"/>
        <v>64.780973880000005</v>
      </c>
      <c r="O91" s="23">
        <f t="shared" si="56"/>
        <v>105.65679381666665</v>
      </c>
      <c r="P91" s="23">
        <f t="shared" si="56"/>
        <v>307.21738837333334</v>
      </c>
      <c r="Q91" s="23">
        <f t="shared" si="56"/>
        <v>1.80945581</v>
      </c>
      <c r="R91" s="23">
        <f t="shared" si="56"/>
        <v>122.55318062650001</v>
      </c>
      <c r="S91" s="23">
        <f t="shared" si="56"/>
        <v>63.231278247600002</v>
      </c>
      <c r="T91" s="23">
        <f t="shared" si="56"/>
        <v>119.6234736725</v>
      </c>
      <c r="U91" s="23">
        <f t="shared" si="55"/>
        <v>10.438355264593909</v>
      </c>
      <c r="V91" s="23">
        <f t="shared" si="55"/>
        <v>92.954793569999978</v>
      </c>
      <c r="W91" s="23">
        <f t="shared" si="55"/>
        <v>1.3352097523992321</v>
      </c>
      <c r="X91" s="23">
        <f t="shared" si="55"/>
        <v>13.912885619999999</v>
      </c>
      <c r="Y91" s="23">
        <f t="shared" si="55"/>
        <v>10.416951225181702</v>
      </c>
      <c r="Z91" s="23">
        <f t="shared" si="55"/>
        <v>108.54463175333333</v>
      </c>
      <c r="AA91" s="23">
        <f t="shared" si="55"/>
        <v>0</v>
      </c>
      <c r="AB91" s="23">
        <f t="shared" si="55"/>
        <v>0</v>
      </c>
      <c r="AC91" s="23">
        <f t="shared" si="55"/>
        <v>35.054397260000002</v>
      </c>
      <c r="AD91" s="23">
        <f t="shared" si="55"/>
        <v>34.783570249999997</v>
      </c>
      <c r="AE91" s="23">
        <f t="shared" si="55"/>
        <v>13.642150229999999</v>
      </c>
      <c r="AF91" s="23">
        <f t="shared" si="55"/>
        <v>11.604516740000001</v>
      </c>
      <c r="AG91" s="23">
        <f t="shared" si="55"/>
        <v>73.178689309999996</v>
      </c>
      <c r="AH91" s="23">
        <f t="shared" si="55"/>
        <v>22.12426129</v>
      </c>
      <c r="AI91" s="23">
        <f t="shared" si="55"/>
        <v>78.20446352138103</v>
      </c>
      <c r="AJ91" s="23">
        <f t="shared" si="55"/>
        <v>130.16040834</v>
      </c>
      <c r="AK91" s="23">
        <f t="shared" si="55"/>
        <v>13.912885619999999</v>
      </c>
      <c r="AL91" s="23">
        <f t="shared" si="55"/>
        <v>108.54463175333333</v>
      </c>
      <c r="AM91" s="23">
        <f t="shared" si="55"/>
        <v>213.99258594138101</v>
      </c>
      <c r="AN91" s="23">
        <f t="shared" si="55"/>
        <v>307.21738837333334</v>
      </c>
      <c r="AO91" s="41" t="str">
        <f>IF([1]I0427_1037000158513_02_0_69_!DC91="","",[1]I0427_1037000158513_02_0_69_!DC91)</f>
        <v>нд</v>
      </c>
      <c r="AP91" s="42"/>
      <c r="AQ91" s="42"/>
    </row>
    <row r="92" spans="1:44" ht="47.25" x14ac:dyDescent="0.2">
      <c r="A92" s="38" t="str">
        <f>[1]I0427_1037000158513_02_0_69_!A92</f>
        <v>1.6</v>
      </c>
      <c r="B92" s="39" t="str">
        <f>[1]I0427_1037000158513_02_0_69_!B92</f>
        <v>Приобретение автогидроподъемника</v>
      </c>
      <c r="C92" s="38" t="str">
        <f>[1]I0427_1037000158513_02_0_69_!C92</f>
        <v>J_0000007038</v>
      </c>
      <c r="D92" s="22" t="str">
        <f>[1]I0427_1037000158513_02_0_69_!N92</f>
        <v>Н</v>
      </c>
      <c r="E92" s="22">
        <f>[1]I0427_1037000158513_02_0_69_!O92</f>
        <v>2020</v>
      </c>
      <c r="F92" s="22">
        <f>[1]I0427_1037000158513_02_0_69_!P92</f>
        <v>2024</v>
      </c>
      <c r="G92" s="22">
        <f>[1]I0427_1037000158513_02_0_69_!Q92</f>
        <v>2024</v>
      </c>
      <c r="H92" s="23">
        <f>[1]I0427_1037000158513_02_0_69_!S92/1.2</f>
        <v>4.9336264112003576</v>
      </c>
      <c r="I92" s="23">
        <f>[1]I0427_1037000158513_02_0_69_!W92/1.2</f>
        <v>4.9336264112003576</v>
      </c>
      <c r="J92" s="23">
        <v>0</v>
      </c>
      <c r="K92" s="23">
        <f t="shared" ref="K92:K115" si="57">SUM(L92:O92)</f>
        <v>36.854189293333334</v>
      </c>
      <c r="L92" s="23">
        <v>0</v>
      </c>
      <c r="M92" s="23">
        <v>0</v>
      </c>
      <c r="N92" s="23">
        <v>0</v>
      </c>
      <c r="O92" s="23">
        <v>36.854189293333334</v>
      </c>
      <c r="P92" s="23">
        <f t="shared" ref="P92:P115" si="58">SUM(J92,Z92,AB92,AD92,AF92,AH92,AJ92)</f>
        <v>43.675749993333334</v>
      </c>
      <c r="Q92" s="23">
        <v>0</v>
      </c>
      <c r="R92" s="23">
        <v>0</v>
      </c>
      <c r="S92" s="23">
        <v>0</v>
      </c>
      <c r="T92" s="23">
        <v>43.675749993333334</v>
      </c>
      <c r="U92" s="23">
        <v>4.0490837182741126</v>
      </c>
      <c r="V92" s="23">
        <v>38.109457669999998</v>
      </c>
      <c r="W92" s="23">
        <v>0.79552604318618036</v>
      </c>
      <c r="X92" s="23">
        <f t="shared" ref="X92:X115" si="59">AK92</f>
        <v>8.2893813699999992</v>
      </c>
      <c r="Y92" s="23">
        <v>1.4556461932181703</v>
      </c>
      <c r="Z92" s="23">
        <f t="shared" ref="Z92:Z115" si="60">AL92</f>
        <v>15.167833333333334</v>
      </c>
      <c r="AA92" s="23">
        <v>0</v>
      </c>
      <c r="AB92" s="43">
        <v>0</v>
      </c>
      <c r="AC92" s="23">
        <v>6.9939661099999997</v>
      </c>
      <c r="AD92" s="23">
        <v>6.9937500000000004</v>
      </c>
      <c r="AE92" s="23">
        <v>7.2875084799999996</v>
      </c>
      <c r="AF92" s="23">
        <v>7.2725</v>
      </c>
      <c r="AG92" s="23">
        <v>0</v>
      </c>
      <c r="AH92" s="23">
        <v>0</v>
      </c>
      <c r="AI92" s="23">
        <v>14.283333333333335</v>
      </c>
      <c r="AJ92" s="23">
        <v>14.24166666</v>
      </c>
      <c r="AK92" s="23">
        <v>8.2893813699999992</v>
      </c>
      <c r="AL92" s="23">
        <v>15.167833333333334</v>
      </c>
      <c r="AM92" s="23">
        <f t="shared" si="51"/>
        <v>36.854189293333334</v>
      </c>
      <c r="AN92" s="23">
        <f t="shared" si="51"/>
        <v>43.675749993333334</v>
      </c>
      <c r="AO92" s="41" t="str">
        <f>IF([1]I0427_1037000158513_02_0_69_!DC92="","",[1]I0427_1037000158513_02_0_69_!DC92)</f>
        <v>Уточнение стоимости по отношению к планируемым ценам 2019 года.</v>
      </c>
      <c r="AP92" s="42"/>
      <c r="AQ92" s="42"/>
    </row>
    <row r="93" spans="1:44" ht="15.75" x14ac:dyDescent="0.2">
      <c r="A93" s="38" t="str">
        <f>[1]I0427_1037000158513_02_0_69_!A93</f>
        <v>1.6</v>
      </c>
      <c r="B93" s="39" t="str">
        <f>[1]I0427_1037000158513_02_0_69_!B93</f>
        <v>Приобретение автокрана</v>
      </c>
      <c r="C93" s="38" t="str">
        <f>[1]I0427_1037000158513_02_0_69_!C93</f>
        <v>J_0000007039</v>
      </c>
      <c r="D93" s="22" t="str">
        <f>[1]I0427_1037000158513_02_0_69_!N93</f>
        <v>Н</v>
      </c>
      <c r="E93" s="22">
        <f>[1]I0427_1037000158513_02_0_69_!O93</f>
        <v>2020</v>
      </c>
      <c r="F93" s="22">
        <f>[1]I0427_1037000158513_02_0_69_!P93</f>
        <v>2020</v>
      </c>
      <c r="G93" s="22">
        <f>[1]I0427_1037000158513_02_0_69_!Q93</f>
        <v>2020</v>
      </c>
      <c r="H93" s="23">
        <f>[1]I0427_1037000158513_02_0_69_!S93/1.2</f>
        <v>0.84426292726461405</v>
      </c>
      <c r="I93" s="23">
        <f>[1]I0427_1037000158513_02_0_69_!W93/1.2</f>
        <v>0.84426292726461405</v>
      </c>
      <c r="J93" s="23">
        <v>0</v>
      </c>
      <c r="K93" s="23">
        <f t="shared" si="57"/>
        <v>6.3066440699999999</v>
      </c>
      <c r="L93" s="23">
        <v>0</v>
      </c>
      <c r="M93" s="23">
        <v>0</v>
      </c>
      <c r="N93" s="23">
        <v>0</v>
      </c>
      <c r="O93" s="23">
        <v>6.3066440699999999</v>
      </c>
      <c r="P93" s="23">
        <f t="shared" si="58"/>
        <v>6.29916667</v>
      </c>
      <c r="Q93" s="23">
        <v>0</v>
      </c>
      <c r="R93" s="23">
        <v>0</v>
      </c>
      <c r="S93" s="23">
        <v>0</v>
      </c>
      <c r="T93" s="23">
        <v>6.29916667</v>
      </c>
      <c r="U93" s="23">
        <v>0.73023315862944171</v>
      </c>
      <c r="V93" s="23">
        <v>6.3066440699999999</v>
      </c>
      <c r="W93" s="23">
        <v>0</v>
      </c>
      <c r="X93" s="23">
        <f t="shared" si="59"/>
        <v>0</v>
      </c>
      <c r="Y93" s="23">
        <v>0</v>
      </c>
      <c r="Z93" s="23">
        <f t="shared" si="60"/>
        <v>0</v>
      </c>
      <c r="AA93" s="23">
        <v>0</v>
      </c>
      <c r="AB93" s="43">
        <v>0</v>
      </c>
      <c r="AC93" s="23">
        <v>6.3066440699999999</v>
      </c>
      <c r="AD93" s="23">
        <v>6.29916667</v>
      </c>
      <c r="AE93" s="23">
        <v>0</v>
      </c>
      <c r="AF93" s="23">
        <v>0</v>
      </c>
      <c r="AG93" s="23">
        <v>0</v>
      </c>
      <c r="AH93" s="23">
        <f t="shared" ref="AH93:AH115" si="61">AG93</f>
        <v>0</v>
      </c>
      <c r="AI93" s="23">
        <v>0</v>
      </c>
      <c r="AJ93" s="23">
        <f t="shared" ref="AJ93:AJ115" si="62">AI93</f>
        <v>0</v>
      </c>
      <c r="AK93" s="23">
        <v>0</v>
      </c>
      <c r="AL93" s="23">
        <f t="shared" ref="AL93:AL114" si="63">AK93</f>
        <v>0</v>
      </c>
      <c r="AM93" s="23">
        <f t="shared" si="51"/>
        <v>6.3066440699999999</v>
      </c>
      <c r="AN93" s="23">
        <f t="shared" si="51"/>
        <v>6.29916667</v>
      </c>
      <c r="AO93" s="41" t="str">
        <f>IF([1]I0427_1037000158513_02_0_69_!DC93="","",[1]I0427_1037000158513_02_0_69_!DC93)</f>
        <v>нд</v>
      </c>
      <c r="AP93" s="42"/>
      <c r="AQ93" s="42"/>
    </row>
    <row r="94" spans="1:44" ht="47.25" x14ac:dyDescent="0.2">
      <c r="A94" s="38" t="str">
        <f>[1]I0427_1037000158513_02_0_69_!A94</f>
        <v>1.6</v>
      </c>
      <c r="B94" s="39" t="str">
        <f>[1]I0427_1037000158513_02_0_69_!B94</f>
        <v>Приобретение бригадного автомобиля</v>
      </c>
      <c r="C94" s="38" t="str">
        <f>[1]I0427_1037000158513_02_0_69_!C94</f>
        <v>J_0000007034</v>
      </c>
      <c r="D94" s="22" t="str">
        <f>[1]I0427_1037000158513_02_0_69_!N94</f>
        <v>Н</v>
      </c>
      <c r="E94" s="22">
        <f>[1]I0427_1037000158513_02_0_69_!O94</f>
        <v>2020</v>
      </c>
      <c r="F94" s="22">
        <f>[1]I0427_1037000158513_02_0_69_!P94</f>
        <v>2024</v>
      </c>
      <c r="G94" s="22">
        <f>[1]I0427_1037000158513_02_0_69_!Q94</f>
        <v>2024</v>
      </c>
      <c r="H94" s="23">
        <f>[1]I0427_1037000158513_02_0_69_!S94/1.2</f>
        <v>0.64537851294065152</v>
      </c>
      <c r="I94" s="23">
        <f>[1]I0427_1037000158513_02_0_69_!W94/1.2</f>
        <v>0.64537851294065152</v>
      </c>
      <c r="J94" s="23">
        <v>0</v>
      </c>
      <c r="K94" s="23">
        <f t="shared" si="57"/>
        <v>4.8209774899999998</v>
      </c>
      <c r="L94" s="23">
        <v>0</v>
      </c>
      <c r="M94" s="23">
        <v>0</v>
      </c>
      <c r="N94" s="23">
        <v>0</v>
      </c>
      <c r="O94" s="23">
        <v>4.8209774899999998</v>
      </c>
      <c r="P94" s="23">
        <f t="shared" si="58"/>
        <v>5.1575541666666673</v>
      </c>
      <c r="Q94" s="23">
        <v>0</v>
      </c>
      <c r="R94" s="23">
        <v>0</v>
      </c>
      <c r="S94" s="23">
        <v>0</v>
      </c>
      <c r="T94" s="23">
        <f>P94</f>
        <v>5.1575541666666673</v>
      </c>
      <c r="U94" s="23">
        <v>0.59063028553299501</v>
      </c>
      <c r="V94" s="23">
        <v>5.2955108200000005</v>
      </c>
      <c r="W94" s="23">
        <v>0.11050295873320538</v>
      </c>
      <c r="X94" s="23">
        <f t="shared" si="59"/>
        <v>1.1514408300000001</v>
      </c>
      <c r="Y94" s="23">
        <v>0.15742962252079334</v>
      </c>
      <c r="Z94" s="23">
        <f t="shared" si="60"/>
        <v>1.6404166666666666</v>
      </c>
      <c r="AA94" s="23">
        <v>0</v>
      </c>
      <c r="AB94" s="43">
        <v>0</v>
      </c>
      <c r="AC94" s="23">
        <v>0.97179000000000004</v>
      </c>
      <c r="AD94" s="23">
        <v>0.81963750000000002</v>
      </c>
      <c r="AE94" s="23">
        <v>1.0127466599999999</v>
      </c>
      <c r="AF94" s="23">
        <v>1.0125</v>
      </c>
      <c r="AG94" s="23">
        <v>1.6849999999999998</v>
      </c>
      <c r="AH94" s="23">
        <v>1.6850000000000001</v>
      </c>
      <c r="AI94" s="23">
        <v>0</v>
      </c>
      <c r="AJ94" s="23">
        <v>0</v>
      </c>
      <c r="AK94" s="23">
        <v>1.1514408300000001</v>
      </c>
      <c r="AL94" s="23">
        <v>1.6404166666666666</v>
      </c>
      <c r="AM94" s="23">
        <f t="shared" si="51"/>
        <v>4.8209774899999998</v>
      </c>
      <c r="AN94" s="23">
        <f t="shared" si="51"/>
        <v>5.1575541666666664</v>
      </c>
      <c r="AO94" s="41" t="str">
        <f>IF([1]I0427_1037000158513_02_0_69_!DC94="","",[1]I0427_1037000158513_02_0_69_!DC94)</f>
        <v>Уточнение стоимости по отношению к планируемым ценам 2019 года.</v>
      </c>
      <c r="AP94" s="42"/>
      <c r="AQ94" s="42"/>
    </row>
    <row r="95" spans="1:44" ht="15.75" x14ac:dyDescent="0.2">
      <c r="A95" s="38" t="str">
        <f>[1]I0427_1037000158513_02_0_69_!A95</f>
        <v>1.6</v>
      </c>
      <c r="B95" s="39" t="str">
        <f>[1]I0427_1037000158513_02_0_69_!B95</f>
        <v>Приобретение дробилки</v>
      </c>
      <c r="C95" s="38" t="str">
        <f>[1]I0427_1037000158513_02_0_69_!C95</f>
        <v>J_0000007041</v>
      </c>
      <c r="D95" s="22" t="str">
        <f>[1]I0427_1037000158513_02_0_69_!N95</f>
        <v>Н</v>
      </c>
      <c r="E95" s="22">
        <f>[1]I0427_1037000158513_02_0_69_!O95</f>
        <v>2020</v>
      </c>
      <c r="F95" s="22">
        <f>[1]I0427_1037000158513_02_0_69_!P95</f>
        <v>2020</v>
      </c>
      <c r="G95" s="22">
        <f>[1]I0427_1037000158513_02_0_69_!Q95</f>
        <v>2020</v>
      </c>
      <c r="H95" s="23">
        <f>[1]I0427_1037000158513_02_0_69_!S95/1.2</f>
        <v>3.8404618473895584E-2</v>
      </c>
      <c r="I95" s="23">
        <f>[1]I0427_1037000158513_02_0_69_!W95/1.2</f>
        <v>3.8404618473895584E-2</v>
      </c>
      <c r="J95" s="23">
        <v>0</v>
      </c>
      <c r="K95" s="23">
        <f t="shared" si="57"/>
        <v>0.28688249999999998</v>
      </c>
      <c r="L95" s="23">
        <v>0</v>
      </c>
      <c r="M95" s="23">
        <v>0</v>
      </c>
      <c r="N95" s="23">
        <v>0</v>
      </c>
      <c r="O95" s="23">
        <v>0.28688249999999998</v>
      </c>
      <c r="P95" s="23">
        <f t="shared" si="58"/>
        <v>0.29340275999999998</v>
      </c>
      <c r="Q95" s="23">
        <v>0</v>
      </c>
      <c r="R95" s="23">
        <v>0</v>
      </c>
      <c r="S95" s="23">
        <v>0</v>
      </c>
      <c r="T95" s="23">
        <v>0.29340275999999998</v>
      </c>
      <c r="U95" s="23">
        <v>3.6406408629441625E-2</v>
      </c>
      <c r="V95" s="23">
        <v>0.28688249999999998</v>
      </c>
      <c r="W95" s="23">
        <v>0</v>
      </c>
      <c r="X95" s="23">
        <f t="shared" si="59"/>
        <v>0</v>
      </c>
      <c r="Y95" s="23">
        <v>0</v>
      </c>
      <c r="Z95" s="23">
        <f t="shared" si="60"/>
        <v>0</v>
      </c>
      <c r="AA95" s="23">
        <v>0</v>
      </c>
      <c r="AB95" s="43">
        <v>0</v>
      </c>
      <c r="AC95" s="23">
        <v>0.28688249999999998</v>
      </c>
      <c r="AD95" s="23">
        <v>0.29340275999999998</v>
      </c>
      <c r="AE95" s="23">
        <v>0</v>
      </c>
      <c r="AF95" s="23">
        <v>0</v>
      </c>
      <c r="AG95" s="23">
        <v>0</v>
      </c>
      <c r="AH95" s="23">
        <f t="shared" si="61"/>
        <v>0</v>
      </c>
      <c r="AI95" s="23">
        <v>0</v>
      </c>
      <c r="AJ95" s="23">
        <f t="shared" si="62"/>
        <v>0</v>
      </c>
      <c r="AK95" s="23">
        <v>0</v>
      </c>
      <c r="AL95" s="23">
        <f t="shared" si="63"/>
        <v>0</v>
      </c>
      <c r="AM95" s="23">
        <f t="shared" ref="AM95:AN115" si="64">SUM(AC95,AE95,AG95,AI95,AK95)</f>
        <v>0.28688249999999998</v>
      </c>
      <c r="AN95" s="23">
        <f t="shared" si="64"/>
        <v>0.29340275999999998</v>
      </c>
      <c r="AO95" s="41" t="str">
        <f>IF([1]I0427_1037000158513_02_0_69_!DC95="","",[1]I0427_1037000158513_02_0_69_!DC95)</f>
        <v>нд</v>
      </c>
      <c r="AP95" s="42"/>
      <c r="AQ95" s="42"/>
    </row>
    <row r="96" spans="1:44" ht="47.25" x14ac:dyDescent="0.2">
      <c r="A96" s="38" t="str">
        <f>[1]I0427_1037000158513_02_0_69_!A96</f>
        <v>1.6</v>
      </c>
      <c r="B96" s="39" t="str">
        <f>[1]I0427_1037000158513_02_0_69_!B96</f>
        <v>Приобретение информационно-вычислительной техники</v>
      </c>
      <c r="C96" s="38" t="str">
        <f>[1]I0427_1037000158513_02_0_69_!C96</f>
        <v>J_0000000814</v>
      </c>
      <c r="D96" s="22" t="str">
        <f>[1]I0427_1037000158513_02_0_69_!N96</f>
        <v>Н</v>
      </c>
      <c r="E96" s="22">
        <f>[1]I0427_1037000158513_02_0_69_!O96</f>
        <v>2020</v>
      </c>
      <c r="F96" s="22">
        <f>[1]I0427_1037000158513_02_0_69_!P96</f>
        <v>2024</v>
      </c>
      <c r="G96" s="22">
        <f>[1]I0427_1037000158513_02_0_69_!Q96</f>
        <v>2024</v>
      </c>
      <c r="H96" s="23">
        <f>[1]I0427_1037000158513_02_0_69_!S96/1.2</f>
        <v>1.0899804611780455</v>
      </c>
      <c r="I96" s="23">
        <f>[1]I0427_1037000158513_02_0_69_!W96/1.2</f>
        <v>1.0899804611780455</v>
      </c>
      <c r="J96" s="23">
        <v>0</v>
      </c>
      <c r="K96" s="23">
        <f t="shared" si="57"/>
        <v>8.1421540399999994</v>
      </c>
      <c r="L96" s="23">
        <v>0</v>
      </c>
      <c r="M96" s="23">
        <v>8.7044880000000005E-2</v>
      </c>
      <c r="N96" s="23">
        <v>6.0081306400000001</v>
      </c>
      <c r="O96" s="23">
        <v>2.0469785200000001</v>
      </c>
      <c r="P96" s="23">
        <f t="shared" si="58"/>
        <v>8.7044522333333347</v>
      </c>
      <c r="Q96" s="23">
        <v>0</v>
      </c>
      <c r="R96" s="23">
        <v>7.79302365E-2</v>
      </c>
      <c r="S96" s="23">
        <f>4.7318670676-0.00586884</f>
        <v>4.7259982275999999</v>
      </c>
      <c r="T96" s="23">
        <f>3.0889344425+0.81158933</f>
        <v>3.9005237724999997</v>
      </c>
      <c r="U96" s="23">
        <v>0.8773260824873097</v>
      </c>
      <c r="V96" s="23">
        <v>8.1421540400000012</v>
      </c>
      <c r="W96" s="23">
        <v>0.19421823416506717</v>
      </c>
      <c r="X96" s="23">
        <f t="shared" si="59"/>
        <v>2.0237539999999998</v>
      </c>
      <c r="Y96" s="23">
        <v>0.27210588611644276</v>
      </c>
      <c r="Z96" s="23">
        <f t="shared" si="60"/>
        <v>2.8353433333333338</v>
      </c>
      <c r="AA96" s="23">
        <v>0</v>
      </c>
      <c r="AB96" s="43">
        <v>0</v>
      </c>
      <c r="AC96" s="23">
        <v>1.86314808</v>
      </c>
      <c r="AD96" s="23">
        <v>1.8567799899999999</v>
      </c>
      <c r="AE96" s="23">
        <v>1.59937241</v>
      </c>
      <c r="AF96" s="23">
        <v>1.3195167400000001</v>
      </c>
      <c r="AG96" s="23">
        <v>1.3295507200000001</v>
      </c>
      <c r="AH96" s="23">
        <v>1.37235218</v>
      </c>
      <c r="AI96" s="23">
        <v>1.32632883</v>
      </c>
      <c r="AJ96" s="23">
        <v>1.32045999</v>
      </c>
      <c r="AK96" s="23">
        <v>2.0237539999999998</v>
      </c>
      <c r="AL96" s="23">
        <v>2.8353433333333338</v>
      </c>
      <c r="AM96" s="23">
        <f t="shared" si="64"/>
        <v>8.1421540400000012</v>
      </c>
      <c r="AN96" s="23">
        <f t="shared" si="64"/>
        <v>8.704452233333333</v>
      </c>
      <c r="AO96" s="41" t="str">
        <f>IF([1]I0427_1037000158513_02_0_69_!DC96="","",[1]I0427_1037000158513_02_0_69_!DC96)</f>
        <v>Изменение потребности в информационно-вычислительной технике по отношению к 2019г.</v>
      </c>
      <c r="AP96" s="42"/>
      <c r="AQ96" s="42"/>
      <c r="AR96" s="44"/>
    </row>
    <row r="97" spans="1:44" ht="47.25" x14ac:dyDescent="0.2">
      <c r="A97" s="38" t="str">
        <f>[1]I0427_1037000158513_02_0_69_!A97</f>
        <v>1.6</v>
      </c>
      <c r="B97" s="39" t="str">
        <f>[1]I0427_1037000158513_02_0_69_!B97</f>
        <v>Приобретение легкового служебного автомобиля</v>
      </c>
      <c r="C97" s="38" t="str">
        <f>[1]I0427_1037000158513_02_0_69_!C97</f>
        <v>J_0000007035</v>
      </c>
      <c r="D97" s="22" t="str">
        <f>[1]I0427_1037000158513_02_0_69_!N97</f>
        <v>Н</v>
      </c>
      <c r="E97" s="22">
        <f>[1]I0427_1037000158513_02_0_69_!O97</f>
        <v>2020</v>
      </c>
      <c r="F97" s="22">
        <f>[1]I0427_1037000158513_02_0_69_!P97</f>
        <v>2024</v>
      </c>
      <c r="G97" s="22" t="str">
        <f>[1]I0427_1037000158513_02_0_69_!Q97</f>
        <v>2022</v>
      </c>
      <c r="H97" s="23">
        <f>[1]I0427_1037000158513_02_0_69_!S97/1.2</f>
        <v>0.29716400156180284</v>
      </c>
      <c r="I97" s="23">
        <f>[1]I0427_1037000158513_02_0_69_!W97/1.2</f>
        <v>0.29716400156180284</v>
      </c>
      <c r="J97" s="23">
        <v>0</v>
      </c>
      <c r="K97" s="23">
        <f t="shared" si="57"/>
        <v>2.21981509</v>
      </c>
      <c r="L97" s="23">
        <v>0</v>
      </c>
      <c r="M97" s="23">
        <v>0</v>
      </c>
      <c r="N97" s="23">
        <v>0</v>
      </c>
      <c r="O97" s="23">
        <v>2.21981509</v>
      </c>
      <c r="P97" s="23">
        <f t="shared" si="58"/>
        <v>1.3771666599999999</v>
      </c>
      <c r="Q97" s="23">
        <v>0</v>
      </c>
      <c r="R97" s="23">
        <v>0</v>
      </c>
      <c r="S97" s="23">
        <v>0</v>
      </c>
      <c r="T97" s="23">
        <f>P97</f>
        <v>1.3771666599999999</v>
      </c>
      <c r="U97" s="23">
        <v>0.22995981598984774</v>
      </c>
      <c r="V97" s="23">
        <v>2.06178843</v>
      </c>
      <c r="W97" s="23">
        <v>4.3023936660268713E-2</v>
      </c>
      <c r="X97" s="23">
        <f t="shared" si="59"/>
        <v>0.44830942000000001</v>
      </c>
      <c r="Y97" s="23">
        <v>0</v>
      </c>
      <c r="Z97" s="23">
        <f t="shared" si="60"/>
        <v>0</v>
      </c>
      <c r="AA97" s="23">
        <v>0</v>
      </c>
      <c r="AB97" s="43">
        <v>0</v>
      </c>
      <c r="AC97" s="23">
        <v>0.378363</v>
      </c>
      <c r="AD97" s="23">
        <v>0.37833333000000002</v>
      </c>
      <c r="AE97" s="23">
        <v>0.39430934000000001</v>
      </c>
      <c r="AF97" s="23">
        <v>0</v>
      </c>
      <c r="AG97" s="23">
        <v>0.99883332999999996</v>
      </c>
      <c r="AH97" s="23">
        <v>0.99883332999999996</v>
      </c>
      <c r="AI97" s="23">
        <v>0</v>
      </c>
      <c r="AJ97" s="23">
        <v>0</v>
      </c>
      <c r="AK97" s="23">
        <v>0.44830942000000001</v>
      </c>
      <c r="AL97" s="23">
        <v>0</v>
      </c>
      <c r="AM97" s="23">
        <f t="shared" si="64"/>
        <v>2.21981509</v>
      </c>
      <c r="AN97" s="23">
        <f t="shared" si="64"/>
        <v>1.3771666599999999</v>
      </c>
      <c r="AO97" s="41" t="str">
        <f>IF([1]I0427_1037000158513_02_0_69_!DC97="","",[1]I0427_1037000158513_02_0_69_!DC97)</f>
        <v>Исключение мероприятий в целях включения более приоритетных проектов</v>
      </c>
      <c r="AP97" s="42"/>
      <c r="AQ97" s="42"/>
    </row>
    <row r="98" spans="1:44" ht="15.75" x14ac:dyDescent="0.2">
      <c r="A98" s="38" t="str">
        <f>[1]I0427_1037000158513_02_0_69_!A98</f>
        <v>1.6</v>
      </c>
      <c r="B98" s="39" t="str">
        <f>[1]I0427_1037000158513_02_0_69_!B98</f>
        <v>Приобретение листогибочного пресса</v>
      </c>
      <c r="C98" s="38" t="str">
        <f>[1]I0427_1037000158513_02_0_69_!C98</f>
        <v>J_0000000848</v>
      </c>
      <c r="D98" s="22" t="str">
        <f>[1]I0427_1037000158513_02_0_69_!N98</f>
        <v>Н</v>
      </c>
      <c r="E98" s="22">
        <f>[1]I0427_1037000158513_02_0_69_!O98</f>
        <v>2020</v>
      </c>
      <c r="F98" s="22">
        <f>[1]I0427_1037000158513_02_0_69_!P98</f>
        <v>2020</v>
      </c>
      <c r="G98" s="22">
        <f>[1]I0427_1037000158513_02_0_69_!Q98</f>
        <v>2020</v>
      </c>
      <c r="H98" s="23">
        <f>[1]I0427_1037000158513_02_0_69_!S98/1.2</f>
        <v>0.15007693328871041</v>
      </c>
      <c r="I98" s="23">
        <f>[1]I0427_1037000158513_02_0_69_!W98/1.2</f>
        <v>0.15007693328871041</v>
      </c>
      <c r="J98" s="23">
        <v>0</v>
      </c>
      <c r="K98" s="23">
        <f t="shared" si="57"/>
        <v>1.1210746899999999</v>
      </c>
      <c r="L98" s="23">
        <v>0</v>
      </c>
      <c r="M98" s="23">
        <v>0</v>
      </c>
      <c r="N98" s="23">
        <v>0</v>
      </c>
      <c r="O98" s="23">
        <v>1.1210746899999999</v>
      </c>
      <c r="P98" s="23">
        <f t="shared" si="58"/>
        <v>0.91500000000000004</v>
      </c>
      <c r="Q98" s="23">
        <v>0</v>
      </c>
      <c r="R98" s="23">
        <v>0</v>
      </c>
      <c r="S98" s="23">
        <v>0</v>
      </c>
      <c r="T98" s="23">
        <v>0.91500000000000004</v>
      </c>
      <c r="U98" s="23">
        <v>0.13627237690355332</v>
      </c>
      <c r="V98" s="23">
        <v>1.1210746899999999</v>
      </c>
      <c r="W98" s="23">
        <v>0</v>
      </c>
      <c r="X98" s="23">
        <f t="shared" si="59"/>
        <v>0</v>
      </c>
      <c r="Y98" s="23">
        <v>0</v>
      </c>
      <c r="Z98" s="23">
        <f t="shared" si="60"/>
        <v>0</v>
      </c>
      <c r="AA98" s="23">
        <v>0</v>
      </c>
      <c r="AB98" s="43">
        <v>0</v>
      </c>
      <c r="AC98" s="23">
        <v>1.1210746899999999</v>
      </c>
      <c r="AD98" s="23">
        <v>0.91500000000000004</v>
      </c>
      <c r="AE98" s="23">
        <v>0</v>
      </c>
      <c r="AF98" s="23">
        <v>0</v>
      </c>
      <c r="AG98" s="23">
        <v>0</v>
      </c>
      <c r="AH98" s="23">
        <f t="shared" si="61"/>
        <v>0</v>
      </c>
      <c r="AI98" s="23">
        <v>0</v>
      </c>
      <c r="AJ98" s="23">
        <f t="shared" si="62"/>
        <v>0</v>
      </c>
      <c r="AK98" s="23">
        <v>0</v>
      </c>
      <c r="AL98" s="23">
        <f t="shared" si="63"/>
        <v>0</v>
      </c>
      <c r="AM98" s="23">
        <f t="shared" si="64"/>
        <v>1.1210746899999999</v>
      </c>
      <c r="AN98" s="23">
        <f t="shared" si="64"/>
        <v>0.91500000000000004</v>
      </c>
      <c r="AO98" s="41" t="str">
        <f>IF([1]I0427_1037000158513_02_0_69_!DC98="","",[1]I0427_1037000158513_02_0_69_!DC98)</f>
        <v>нд</v>
      </c>
      <c r="AP98" s="42"/>
      <c r="AQ98" s="42"/>
    </row>
    <row r="99" spans="1:44" ht="15.75" x14ac:dyDescent="0.2">
      <c r="A99" s="38" t="str">
        <f>[1]I0427_1037000158513_02_0_69_!A99</f>
        <v>1.6</v>
      </c>
      <c r="B99" s="39" t="str">
        <f>[1]I0427_1037000158513_02_0_69_!B99</f>
        <v>Приобретение самосвала</v>
      </c>
      <c r="C99" s="38" t="str">
        <f>[1]I0427_1037000158513_02_0_69_!C99</f>
        <v>J_0000007036</v>
      </c>
      <c r="D99" s="22" t="str">
        <f>[1]I0427_1037000158513_02_0_69_!N99</f>
        <v>Н</v>
      </c>
      <c r="E99" s="22">
        <f>[1]I0427_1037000158513_02_0_69_!O99</f>
        <v>2020</v>
      </c>
      <c r="F99" s="22">
        <f>[1]I0427_1037000158513_02_0_69_!P99</f>
        <v>2020</v>
      </c>
      <c r="G99" s="22">
        <f>[1]I0427_1037000158513_02_0_69_!Q99</f>
        <v>2020</v>
      </c>
      <c r="H99" s="23">
        <f>[1]I0427_1037000158513_02_0_69_!S99/1.2</f>
        <v>0.23288725568942437</v>
      </c>
      <c r="I99" s="23">
        <f>[1]I0427_1037000158513_02_0_69_!W99/1.2</f>
        <v>0.23288725568942437</v>
      </c>
      <c r="J99" s="23">
        <v>0</v>
      </c>
      <c r="K99" s="23">
        <f t="shared" si="57"/>
        <v>1.7396678000000001</v>
      </c>
      <c r="L99" s="23">
        <v>0</v>
      </c>
      <c r="M99" s="23">
        <v>0</v>
      </c>
      <c r="N99" s="23">
        <v>0</v>
      </c>
      <c r="O99" s="23">
        <v>1.7396678000000001</v>
      </c>
      <c r="P99" s="23">
        <f t="shared" si="58"/>
        <v>2.1791666699999999</v>
      </c>
      <c r="Q99" s="23">
        <v>0</v>
      </c>
      <c r="R99" s="23">
        <v>0</v>
      </c>
      <c r="S99" s="23">
        <v>0</v>
      </c>
      <c r="T99" s="23">
        <v>2.1791666699999999</v>
      </c>
      <c r="U99" s="23">
        <v>0.20143250507614213</v>
      </c>
      <c r="V99" s="23">
        <v>1.7396678000000001</v>
      </c>
      <c r="W99" s="23">
        <v>0</v>
      </c>
      <c r="X99" s="23">
        <f t="shared" si="59"/>
        <v>0</v>
      </c>
      <c r="Y99" s="23">
        <v>0</v>
      </c>
      <c r="Z99" s="23">
        <f t="shared" si="60"/>
        <v>0</v>
      </c>
      <c r="AA99" s="23">
        <v>0</v>
      </c>
      <c r="AB99" s="43">
        <v>0</v>
      </c>
      <c r="AC99" s="23">
        <v>1.7396678000000001</v>
      </c>
      <c r="AD99" s="23">
        <v>2.1791666699999999</v>
      </c>
      <c r="AE99" s="23">
        <v>0</v>
      </c>
      <c r="AF99" s="23">
        <v>0</v>
      </c>
      <c r="AG99" s="23">
        <v>0</v>
      </c>
      <c r="AH99" s="23">
        <f t="shared" si="61"/>
        <v>0</v>
      </c>
      <c r="AI99" s="23">
        <v>0</v>
      </c>
      <c r="AJ99" s="23">
        <f t="shared" si="62"/>
        <v>0</v>
      </c>
      <c r="AK99" s="23">
        <v>0</v>
      </c>
      <c r="AL99" s="23">
        <f t="shared" si="63"/>
        <v>0</v>
      </c>
      <c r="AM99" s="23">
        <f t="shared" si="64"/>
        <v>1.7396678000000001</v>
      </c>
      <c r="AN99" s="23">
        <f t="shared" si="64"/>
        <v>2.1791666699999999</v>
      </c>
      <c r="AO99" s="41" t="str">
        <f>IF([1]I0427_1037000158513_02_0_69_!DC99="","",[1]I0427_1037000158513_02_0_69_!DC99)</f>
        <v>нд</v>
      </c>
      <c r="AP99" s="42"/>
      <c r="AQ99" s="42"/>
    </row>
    <row r="100" spans="1:44" ht="31.5" x14ac:dyDescent="0.2">
      <c r="A100" s="38" t="str">
        <f>[1]I0427_1037000158513_02_0_69_!A100</f>
        <v>1.6</v>
      </c>
      <c r="B100" s="39" t="str">
        <f>[1]I0427_1037000158513_02_0_69_!B100</f>
        <v>Приобретение токарно-винторезочного станка</v>
      </c>
      <c r="C100" s="38" t="str">
        <f>[1]I0427_1037000158513_02_0_69_!C100</f>
        <v>J_0000000849</v>
      </c>
      <c r="D100" s="22" t="str">
        <f>[1]I0427_1037000158513_02_0_69_!N100</f>
        <v>Н</v>
      </c>
      <c r="E100" s="22">
        <f>[1]I0427_1037000158513_02_0_69_!O100</f>
        <v>2021</v>
      </c>
      <c r="F100" s="22">
        <f>[1]I0427_1037000158513_02_0_69_!P100</f>
        <v>2021</v>
      </c>
      <c r="G100" s="22">
        <f>[1]I0427_1037000158513_02_0_69_!Q100</f>
        <v>2021</v>
      </c>
      <c r="H100" s="23">
        <f>[1]I0427_1037000158513_02_0_69_!S100/1.2</f>
        <v>0.18048371374386435</v>
      </c>
      <c r="I100" s="23">
        <f>[1]I0427_1037000158513_02_0_69_!W100/1.2</f>
        <v>0.18048371374386435</v>
      </c>
      <c r="J100" s="23">
        <v>0</v>
      </c>
      <c r="K100" s="23">
        <f t="shared" si="57"/>
        <v>1.34821334</v>
      </c>
      <c r="L100" s="23">
        <v>0</v>
      </c>
      <c r="M100" s="23">
        <v>0</v>
      </c>
      <c r="N100" s="23">
        <v>0</v>
      </c>
      <c r="O100" s="23">
        <v>1.34821334</v>
      </c>
      <c r="P100" s="23">
        <f t="shared" si="58"/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0.15725465355329951</v>
      </c>
      <c r="V100" s="23">
        <v>1.34821334</v>
      </c>
      <c r="W100" s="23">
        <v>0</v>
      </c>
      <c r="X100" s="23">
        <f t="shared" si="59"/>
        <v>0</v>
      </c>
      <c r="Y100" s="23">
        <v>0</v>
      </c>
      <c r="Z100" s="23">
        <f t="shared" si="60"/>
        <v>0</v>
      </c>
      <c r="AA100" s="23">
        <v>0</v>
      </c>
      <c r="AB100" s="43">
        <v>0</v>
      </c>
      <c r="AC100" s="23">
        <v>0</v>
      </c>
      <c r="AD100" s="23">
        <v>0</v>
      </c>
      <c r="AE100" s="23">
        <v>1.34821334</v>
      </c>
      <c r="AF100" s="23">
        <v>0</v>
      </c>
      <c r="AG100" s="23">
        <v>0</v>
      </c>
      <c r="AH100" s="23">
        <f t="shared" si="61"/>
        <v>0</v>
      </c>
      <c r="AI100" s="23">
        <v>0</v>
      </c>
      <c r="AJ100" s="23">
        <f t="shared" si="62"/>
        <v>0</v>
      </c>
      <c r="AK100" s="23">
        <v>0</v>
      </c>
      <c r="AL100" s="23">
        <f t="shared" si="63"/>
        <v>0</v>
      </c>
      <c r="AM100" s="23">
        <f t="shared" si="64"/>
        <v>1.34821334</v>
      </c>
      <c r="AN100" s="23">
        <f t="shared" si="64"/>
        <v>0</v>
      </c>
      <c r="AO100" s="41" t="str">
        <f>IF([1]I0427_1037000158513_02_0_69_!DC100="","",[1]I0427_1037000158513_02_0_69_!DC100)</f>
        <v>нд</v>
      </c>
      <c r="AP100" s="42"/>
      <c r="AQ100" s="42"/>
    </row>
    <row r="101" spans="1:44" ht="15.75" x14ac:dyDescent="0.2">
      <c r="A101" s="38" t="str">
        <f>[1]I0427_1037000158513_02_0_69_!A101</f>
        <v>1.6</v>
      </c>
      <c r="B101" s="39" t="str">
        <f>[1]I0427_1037000158513_02_0_69_!B101</f>
        <v>Приобретение фрезерного станка</v>
      </c>
      <c r="C101" s="38" t="str">
        <f>[1]I0427_1037000158513_02_0_69_!C101</f>
        <v>J_0000000850</v>
      </c>
      <c r="D101" s="22" t="str">
        <f>[1]I0427_1037000158513_02_0_69_!N101</f>
        <v>нд</v>
      </c>
      <c r="E101" s="22" t="str">
        <f>[1]I0427_1037000158513_02_0_69_!O101</f>
        <v>нд</v>
      </c>
      <c r="F101" s="22" t="str">
        <f>[1]I0427_1037000158513_02_0_69_!P101</f>
        <v>нд</v>
      </c>
      <c r="G101" s="22" t="str">
        <f>[1]I0427_1037000158513_02_0_69_!Q101</f>
        <v>нд</v>
      </c>
      <c r="H101" s="23">
        <f>[1]I0427_1037000158513_02_0_69_!S101/1.2</f>
        <v>0</v>
      </c>
      <c r="I101" s="23">
        <f>[1]I0427_1037000158513_02_0_69_!W101/1.2</f>
        <v>0</v>
      </c>
      <c r="J101" s="23">
        <v>0</v>
      </c>
      <c r="K101" s="23">
        <f t="shared" si="57"/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f t="shared" si="58"/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0.16661421319796957</v>
      </c>
      <c r="V101" s="23">
        <v>1.4901641999999999</v>
      </c>
      <c r="W101" s="23">
        <v>0</v>
      </c>
      <c r="X101" s="23">
        <f t="shared" si="59"/>
        <v>0</v>
      </c>
      <c r="Y101" s="23">
        <v>0</v>
      </c>
      <c r="Z101" s="23">
        <f t="shared" si="60"/>
        <v>0</v>
      </c>
      <c r="AA101" s="23">
        <v>0</v>
      </c>
      <c r="AB101" s="43">
        <v>0</v>
      </c>
      <c r="AC101" s="23">
        <v>0</v>
      </c>
      <c r="AD101" s="23">
        <v>0</v>
      </c>
      <c r="AE101" s="23">
        <v>0</v>
      </c>
      <c r="AF101" s="23">
        <v>0</v>
      </c>
      <c r="AG101" s="23">
        <v>0</v>
      </c>
      <c r="AH101" s="23">
        <v>0</v>
      </c>
      <c r="AI101" s="23">
        <v>0</v>
      </c>
      <c r="AJ101" s="23">
        <f t="shared" si="62"/>
        <v>0</v>
      </c>
      <c r="AK101" s="23">
        <v>0</v>
      </c>
      <c r="AL101" s="23">
        <f t="shared" si="63"/>
        <v>0</v>
      </c>
      <c r="AM101" s="23">
        <f t="shared" si="64"/>
        <v>0</v>
      </c>
      <c r="AN101" s="23">
        <f t="shared" si="64"/>
        <v>0</v>
      </c>
      <c r="AO101" s="41" t="str">
        <f>IF([1]I0427_1037000158513_02_0_69_!DC101="","",[1]I0427_1037000158513_02_0_69_!DC101)</f>
        <v>нд</v>
      </c>
      <c r="AP101" s="42"/>
      <c r="AQ101" s="42"/>
    </row>
    <row r="102" spans="1:44" ht="15.75" x14ac:dyDescent="0.2">
      <c r="A102" s="38" t="str">
        <f>[1]I0427_1037000158513_02_0_69_!A102</f>
        <v>1.6</v>
      </c>
      <c r="B102" s="39" t="str">
        <f>[1]I0427_1037000158513_02_0_69_!B102</f>
        <v>Приобретение эвакуатора</v>
      </c>
      <c r="C102" s="38" t="str">
        <f>[1]I0427_1037000158513_02_0_69_!C102</f>
        <v>J_0000007040</v>
      </c>
      <c r="D102" s="22" t="str">
        <f>[1]I0427_1037000158513_02_0_69_!N102</f>
        <v>Н</v>
      </c>
      <c r="E102" s="22" t="str">
        <f>[1]I0427_1037000158513_02_0_69_!O102</f>
        <v>нд</v>
      </c>
      <c r="F102" s="22" t="str">
        <f>[1]I0427_1037000158513_02_0_69_!P102</f>
        <v>нд</v>
      </c>
      <c r="G102" s="22" t="str">
        <f>[1]I0427_1037000158513_02_0_69_!Q102</f>
        <v>нд</v>
      </c>
      <c r="H102" s="23">
        <f>[1]I0427_1037000158513_02_0_69_!S102/1.2</f>
        <v>0</v>
      </c>
      <c r="I102" s="23">
        <f>[1]I0427_1037000158513_02_0_69_!W102/1.2</f>
        <v>0</v>
      </c>
      <c r="J102" s="23">
        <v>0</v>
      </c>
      <c r="K102" s="23">
        <f t="shared" si="57"/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f t="shared" si="58"/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  <c r="W102" s="23">
        <v>0</v>
      </c>
      <c r="X102" s="23">
        <f t="shared" si="59"/>
        <v>0</v>
      </c>
      <c r="Y102" s="23">
        <v>0</v>
      </c>
      <c r="Z102" s="23">
        <f t="shared" si="60"/>
        <v>0</v>
      </c>
      <c r="AA102" s="23">
        <v>0</v>
      </c>
      <c r="AB102" s="43">
        <v>0</v>
      </c>
      <c r="AC102" s="23">
        <v>0</v>
      </c>
      <c r="AD102" s="23">
        <v>0</v>
      </c>
      <c r="AE102" s="23">
        <v>0</v>
      </c>
      <c r="AF102" s="23">
        <v>0</v>
      </c>
      <c r="AG102" s="23">
        <v>0</v>
      </c>
      <c r="AH102" s="23">
        <f t="shared" si="61"/>
        <v>0</v>
      </c>
      <c r="AI102" s="23">
        <v>0</v>
      </c>
      <c r="AJ102" s="23">
        <f t="shared" si="62"/>
        <v>0</v>
      </c>
      <c r="AK102" s="23">
        <v>0</v>
      </c>
      <c r="AL102" s="23">
        <f t="shared" si="63"/>
        <v>0</v>
      </c>
      <c r="AM102" s="23">
        <f t="shared" si="64"/>
        <v>0</v>
      </c>
      <c r="AN102" s="23">
        <f t="shared" si="64"/>
        <v>0</v>
      </c>
      <c r="AO102" s="41" t="str">
        <f>IF([1]I0427_1037000158513_02_0_69_!DC102="","",[1]I0427_1037000158513_02_0_69_!DC102)</f>
        <v>нд</v>
      </c>
      <c r="AP102" s="42"/>
      <c r="AQ102" s="42"/>
      <c r="AR102" s="44"/>
    </row>
    <row r="103" spans="1:44" ht="15.75" x14ac:dyDescent="0.2">
      <c r="A103" s="38" t="str">
        <f>[1]I0427_1037000158513_02_0_69_!A103</f>
        <v>1.6</v>
      </c>
      <c r="B103" s="39" t="str">
        <f>[1]I0427_1037000158513_02_0_69_!B103</f>
        <v>Приобретение экскаватора</v>
      </c>
      <c r="C103" s="38" t="str">
        <f>[1]I0427_1037000158513_02_0_69_!C103</f>
        <v>J_0000007037</v>
      </c>
      <c r="D103" s="22" t="str">
        <f>[1]I0427_1037000158513_02_0_69_!N103</f>
        <v>Н</v>
      </c>
      <c r="E103" s="22">
        <f>[1]I0427_1037000158513_02_0_69_!O103</f>
        <v>2020</v>
      </c>
      <c r="F103" s="22">
        <f>[1]I0427_1037000158513_02_0_69_!P103</f>
        <v>2022</v>
      </c>
      <c r="G103" s="22">
        <f>[1]I0427_1037000158513_02_0_69_!Q103</f>
        <v>2022</v>
      </c>
      <c r="H103" s="23">
        <f>[1]I0427_1037000158513_02_0_69_!S103/1.2</f>
        <v>1.9641268652387327</v>
      </c>
      <c r="I103" s="23">
        <f>[1]I0427_1037000158513_02_0_69_!W103/1.2</f>
        <v>1.9641268652387327</v>
      </c>
      <c r="J103" s="23">
        <v>0</v>
      </c>
      <c r="K103" s="23">
        <f t="shared" si="57"/>
        <v>14.672027679999999</v>
      </c>
      <c r="L103" s="23">
        <v>0</v>
      </c>
      <c r="M103" s="23">
        <v>0</v>
      </c>
      <c r="N103" s="23">
        <v>0</v>
      </c>
      <c r="O103" s="23">
        <f>AM103</f>
        <v>14.672027679999999</v>
      </c>
      <c r="P103" s="23">
        <f t="shared" si="58"/>
        <v>14.326083329999999</v>
      </c>
      <c r="Q103" s="23">
        <v>0</v>
      </c>
      <c r="R103" s="23">
        <v>0</v>
      </c>
      <c r="S103" s="23">
        <v>0</v>
      </c>
      <c r="T103" s="23">
        <f>P103</f>
        <v>14.326083329999999</v>
      </c>
      <c r="U103" s="23">
        <v>1.6387765640862946</v>
      </c>
      <c r="V103" s="23">
        <v>14.25323601</v>
      </c>
      <c r="W103" s="23">
        <v>0</v>
      </c>
      <c r="X103" s="23">
        <f t="shared" si="59"/>
        <v>0</v>
      </c>
      <c r="Y103" s="23">
        <v>0</v>
      </c>
      <c r="Z103" s="23">
        <f t="shared" si="60"/>
        <v>0</v>
      </c>
      <c r="AA103" s="23">
        <v>0</v>
      </c>
      <c r="AB103" s="43">
        <v>0</v>
      </c>
      <c r="AC103" s="23">
        <f>7.08406101+3.5088</f>
        <v>10.59286101</v>
      </c>
      <c r="AD103" s="23">
        <v>10.248333329999999</v>
      </c>
      <c r="AE103" s="23">
        <v>0</v>
      </c>
      <c r="AF103" s="23">
        <v>0</v>
      </c>
      <c r="AG103" s="23">
        <v>4.0791666700000002</v>
      </c>
      <c r="AH103" s="23">
        <v>4.07775</v>
      </c>
      <c r="AI103" s="23">
        <v>0</v>
      </c>
      <c r="AJ103" s="23">
        <f t="shared" si="62"/>
        <v>0</v>
      </c>
      <c r="AK103" s="23">
        <v>0</v>
      </c>
      <c r="AL103" s="23">
        <f t="shared" si="63"/>
        <v>0</v>
      </c>
      <c r="AM103" s="23">
        <f t="shared" si="64"/>
        <v>14.672027679999999</v>
      </c>
      <c r="AN103" s="23">
        <f t="shared" si="64"/>
        <v>14.326083329999999</v>
      </c>
      <c r="AO103" s="41" t="str">
        <f>IF([1]I0427_1037000158513_02_0_69_!DC103="","",[1]I0427_1037000158513_02_0_69_!DC103)</f>
        <v>нд</v>
      </c>
      <c r="AP103" s="42"/>
      <c r="AQ103" s="42"/>
    </row>
    <row r="104" spans="1:44" ht="15.75" x14ac:dyDescent="0.2">
      <c r="A104" s="38" t="str">
        <f>[1]I0427_1037000158513_02_0_69_!A104</f>
        <v>1.6</v>
      </c>
      <c r="B104" s="39" t="str">
        <f>[1]I0427_1037000158513_02_0_69_!B104</f>
        <v>Приобретение тягача с полуприцепом</v>
      </c>
      <c r="C104" s="38" t="str">
        <f>[1]I0427_1037000158513_02_0_69_!C104</f>
        <v>J_0000007056</v>
      </c>
      <c r="D104" s="22" t="str">
        <f>[1]I0427_1037000158513_02_0_69_!N104</f>
        <v>Н</v>
      </c>
      <c r="E104" s="22">
        <f>[1]I0427_1037000158513_02_0_69_!O104</f>
        <v>2022</v>
      </c>
      <c r="F104" s="22" t="s">
        <v>56</v>
      </c>
      <c r="G104" s="22" t="str">
        <f>[1]I0427_1037000158513_02_0_69_!Q104</f>
        <v>2022</v>
      </c>
      <c r="H104" s="23">
        <f>[1]I0427_1037000158513_02_0_69_!S104/1.2</f>
        <v>0.92759928603302111</v>
      </c>
      <c r="I104" s="23">
        <f>[1]I0427_1037000158513_02_0_69_!W104/1.2</f>
        <v>0.92759928603302111</v>
      </c>
      <c r="J104" s="23">
        <v>0</v>
      </c>
      <c r="K104" s="23">
        <f t="shared" si="57"/>
        <v>6.9291666699999999</v>
      </c>
      <c r="L104" s="23">
        <v>0</v>
      </c>
      <c r="M104" s="23">
        <v>0</v>
      </c>
      <c r="N104" s="23">
        <v>0</v>
      </c>
      <c r="O104" s="23">
        <v>6.9291666699999999</v>
      </c>
      <c r="P104" s="23">
        <f t="shared" si="58"/>
        <v>6.9291666599999999</v>
      </c>
      <c r="Q104" s="23">
        <v>0</v>
      </c>
      <c r="R104" s="23">
        <v>0</v>
      </c>
      <c r="S104" s="23">
        <v>0</v>
      </c>
      <c r="T104" s="23">
        <f>P104</f>
        <v>6.9291666599999999</v>
      </c>
      <c r="U104" s="23">
        <v>0</v>
      </c>
      <c r="V104" s="23">
        <v>0</v>
      </c>
      <c r="W104" s="23">
        <v>0</v>
      </c>
      <c r="X104" s="23">
        <f t="shared" si="59"/>
        <v>0</v>
      </c>
      <c r="Y104" s="23">
        <v>0</v>
      </c>
      <c r="Z104" s="23">
        <f t="shared" si="60"/>
        <v>0</v>
      </c>
      <c r="AA104" s="23">
        <v>0</v>
      </c>
      <c r="AB104" s="43">
        <v>0</v>
      </c>
      <c r="AC104" s="23">
        <v>0</v>
      </c>
      <c r="AD104" s="23">
        <v>0</v>
      </c>
      <c r="AE104" s="23">
        <v>0</v>
      </c>
      <c r="AF104" s="23">
        <v>0</v>
      </c>
      <c r="AG104" s="23">
        <v>6.9291666699999999</v>
      </c>
      <c r="AH104" s="23">
        <v>6.9291666599999999</v>
      </c>
      <c r="AI104" s="23">
        <v>0</v>
      </c>
      <c r="AJ104" s="23">
        <f t="shared" si="62"/>
        <v>0</v>
      </c>
      <c r="AK104" s="23">
        <v>0</v>
      </c>
      <c r="AL104" s="23">
        <f t="shared" si="63"/>
        <v>0</v>
      </c>
      <c r="AM104" s="23">
        <f t="shared" si="64"/>
        <v>6.9291666699999999</v>
      </c>
      <c r="AN104" s="23">
        <f t="shared" si="64"/>
        <v>6.9291666599999999</v>
      </c>
      <c r="AO104" s="41" t="str">
        <f>IF([1]I0427_1037000158513_02_0_69_!DC104="","",[1]I0427_1037000158513_02_0_69_!DC104)</f>
        <v>нд</v>
      </c>
      <c r="AP104" s="42"/>
      <c r="AQ104" s="42"/>
    </row>
    <row r="105" spans="1:44" ht="15.75" x14ac:dyDescent="0.2">
      <c r="A105" s="38" t="str">
        <f>[1]I0427_1037000158513_02_0_69_!A105</f>
        <v>1.6</v>
      </c>
      <c r="B105" s="39" t="str">
        <f>[1]I0427_1037000158513_02_0_69_!B105</f>
        <v>Приобретение измельчителя древисины</v>
      </c>
      <c r="C105" s="38" t="str">
        <f>[1]I0427_1037000158513_02_0_69_!C105</f>
        <v>J_0000007057</v>
      </c>
      <c r="D105" s="22" t="str">
        <f>[1]I0427_1037000158513_02_0_69_!N105</f>
        <v>Н</v>
      </c>
      <c r="E105" s="22">
        <f>[1]I0427_1037000158513_02_0_69_!O105</f>
        <v>2022</v>
      </c>
      <c r="F105" s="22" t="s">
        <v>56</v>
      </c>
      <c r="G105" s="22" t="str">
        <f>[1]I0427_1037000158513_02_0_69_!Q105</f>
        <v>2022</v>
      </c>
      <c r="H105" s="23">
        <f>[1]I0427_1037000158513_02_0_69_!S105/1.2</f>
        <v>0</v>
      </c>
      <c r="I105" s="23">
        <f>[1]I0427_1037000158513_02_0_69_!W105/1.2</f>
        <v>0</v>
      </c>
      <c r="J105" s="23">
        <v>0</v>
      </c>
      <c r="K105" s="23">
        <f t="shared" si="57"/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f t="shared" si="58"/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f t="shared" ref="U105:U110" si="65">H105</f>
        <v>0</v>
      </c>
      <c r="V105" s="23">
        <f t="shared" ref="V105:V110" si="66">SUM(AA105,AC105,AE105,AG105,AI105,AK105)</f>
        <v>0</v>
      </c>
      <c r="W105" s="23">
        <v>0</v>
      </c>
      <c r="X105" s="23">
        <f t="shared" si="59"/>
        <v>0</v>
      </c>
      <c r="Y105" s="23">
        <v>0</v>
      </c>
      <c r="Z105" s="23">
        <f t="shared" si="60"/>
        <v>0</v>
      </c>
      <c r="AA105" s="23">
        <v>0</v>
      </c>
      <c r="AB105" s="43">
        <v>0</v>
      </c>
      <c r="AC105" s="23">
        <v>0</v>
      </c>
      <c r="AD105" s="23">
        <v>0</v>
      </c>
      <c r="AE105" s="23">
        <v>0</v>
      </c>
      <c r="AF105" s="23">
        <v>0</v>
      </c>
      <c r="AG105" s="23">
        <v>0</v>
      </c>
      <c r="AH105" s="23">
        <v>0</v>
      </c>
      <c r="AI105" s="23">
        <v>0</v>
      </c>
      <c r="AJ105" s="23">
        <f t="shared" si="62"/>
        <v>0</v>
      </c>
      <c r="AK105" s="23">
        <v>0</v>
      </c>
      <c r="AL105" s="23">
        <f t="shared" si="63"/>
        <v>0</v>
      </c>
      <c r="AM105" s="23">
        <f t="shared" si="64"/>
        <v>0</v>
      </c>
      <c r="AN105" s="23">
        <f t="shared" si="64"/>
        <v>0</v>
      </c>
      <c r="AO105" s="41" t="str">
        <f>IF([1]I0427_1037000158513_02_0_69_!DC105="","",[1]I0427_1037000158513_02_0_69_!DC105)</f>
        <v>нд</v>
      </c>
      <c r="AP105" s="42"/>
      <c r="AQ105" s="42"/>
    </row>
    <row r="106" spans="1:44" ht="15.75" x14ac:dyDescent="0.2">
      <c r="A106" s="38" t="str">
        <f>[1]I0427_1037000158513_02_0_69_!A106</f>
        <v>1.6</v>
      </c>
      <c r="B106" s="39" t="str">
        <f>[1]I0427_1037000158513_02_0_69_!B106</f>
        <v>Приобретение трактора</v>
      </c>
      <c r="C106" s="38" t="str">
        <f>[1]I0427_1037000158513_02_0_69_!C106</f>
        <v>J_0000007060</v>
      </c>
      <c r="D106" s="22" t="str">
        <f>[1]I0427_1037000158513_02_0_69_!N106</f>
        <v>Н</v>
      </c>
      <c r="E106" s="22">
        <f>[1]I0427_1037000158513_02_0_69_!O106</f>
        <v>2022</v>
      </c>
      <c r="F106" s="22" t="s">
        <v>56</v>
      </c>
      <c r="G106" s="22" t="str">
        <f>[1]I0427_1037000158513_02_0_69_!Q106</f>
        <v>2022</v>
      </c>
      <c r="H106" s="23">
        <f>[1]I0427_1037000158513_02_0_69_!S106/1.2</f>
        <v>0.32407407407407407</v>
      </c>
      <c r="I106" s="23">
        <f>[1]I0427_1037000158513_02_0_69_!W106/1.2</f>
        <v>0.32407407407407407</v>
      </c>
      <c r="J106" s="23">
        <v>0</v>
      </c>
      <c r="K106" s="23">
        <f t="shared" si="57"/>
        <v>2.4208333299999998</v>
      </c>
      <c r="L106" s="23">
        <v>0</v>
      </c>
      <c r="M106" s="23">
        <v>0</v>
      </c>
      <c r="N106" s="23">
        <v>0</v>
      </c>
      <c r="O106" s="23">
        <v>2.4208333299999998</v>
      </c>
      <c r="P106" s="23">
        <f t="shared" si="58"/>
        <v>2.1166666699999999</v>
      </c>
      <c r="Q106" s="23">
        <v>0</v>
      </c>
      <c r="R106" s="23">
        <v>0</v>
      </c>
      <c r="S106" s="23">
        <v>0</v>
      </c>
      <c r="T106" s="23">
        <f>P106</f>
        <v>2.1166666699999999</v>
      </c>
      <c r="U106" s="23">
        <v>0</v>
      </c>
      <c r="V106" s="23">
        <v>0</v>
      </c>
      <c r="W106" s="23">
        <v>0</v>
      </c>
      <c r="X106" s="23">
        <f t="shared" si="59"/>
        <v>0</v>
      </c>
      <c r="Y106" s="23">
        <v>0</v>
      </c>
      <c r="Z106" s="23">
        <f t="shared" si="60"/>
        <v>0</v>
      </c>
      <c r="AA106" s="23">
        <v>0</v>
      </c>
      <c r="AB106" s="43">
        <v>0</v>
      </c>
      <c r="AC106" s="23">
        <v>0</v>
      </c>
      <c r="AD106" s="23">
        <v>0</v>
      </c>
      <c r="AE106" s="23">
        <v>0</v>
      </c>
      <c r="AF106" s="23">
        <v>0</v>
      </c>
      <c r="AG106" s="23">
        <v>2.4208333299999998</v>
      </c>
      <c r="AH106" s="23">
        <v>2.1166666699999999</v>
      </c>
      <c r="AI106" s="23">
        <v>0</v>
      </c>
      <c r="AJ106" s="23">
        <v>0</v>
      </c>
      <c r="AK106" s="23">
        <v>0</v>
      </c>
      <c r="AL106" s="23">
        <v>0</v>
      </c>
      <c r="AM106" s="23">
        <f t="shared" si="64"/>
        <v>2.4208333299999998</v>
      </c>
      <c r="AN106" s="23">
        <f t="shared" si="64"/>
        <v>2.1166666699999999</v>
      </c>
      <c r="AO106" s="41" t="str">
        <f>IF([1]I0427_1037000158513_02_0_69_!DC106="","",[1]I0427_1037000158513_02_0_69_!DC106)</f>
        <v>нд</v>
      </c>
      <c r="AP106" s="42"/>
      <c r="AQ106" s="42"/>
    </row>
    <row r="107" spans="1:44" ht="31.5" x14ac:dyDescent="0.2">
      <c r="A107" s="38" t="str">
        <f>[1]I0427_1037000158513_02_0_69_!A107</f>
        <v>1.6</v>
      </c>
      <c r="B107" s="39" t="str">
        <f>[1]I0427_1037000158513_02_0_69_!B107</f>
        <v>Приобретение беспилотного летательного аппарата</v>
      </c>
      <c r="C107" s="38" t="str">
        <f>[1]I0427_1037000158513_02_0_69_!C107</f>
        <v>J_0000007059</v>
      </c>
      <c r="D107" s="22" t="str">
        <f>[1]I0427_1037000158513_02_0_69_!N107</f>
        <v>Н</v>
      </c>
      <c r="E107" s="22">
        <f>[1]I0427_1037000158513_02_0_69_!O107</f>
        <v>2022</v>
      </c>
      <c r="F107" s="22" t="s">
        <v>56</v>
      </c>
      <c r="G107" s="22" t="str">
        <f>[1]I0427_1037000158513_02_0_69_!Q107</f>
        <v>2022</v>
      </c>
      <c r="H107" s="23">
        <f>[1]I0427_1037000158513_02_0_69_!S107/1.2</f>
        <v>0.15153815394912987</v>
      </c>
      <c r="I107" s="23">
        <f>[1]I0427_1037000158513_02_0_69_!W107/1.2</f>
        <v>0.15153815394912987</v>
      </c>
      <c r="J107" s="23">
        <v>0</v>
      </c>
      <c r="K107" s="23">
        <f t="shared" si="57"/>
        <v>1.13199001</v>
      </c>
      <c r="L107" s="23">
        <v>0</v>
      </c>
      <c r="M107" s="23">
        <v>0</v>
      </c>
      <c r="N107" s="23">
        <v>0</v>
      </c>
      <c r="O107" s="23">
        <f>[1]I0427_1037000158513_04_0_69_!D108</f>
        <v>1.13199001</v>
      </c>
      <c r="P107" s="23">
        <f t="shared" si="58"/>
        <v>1.11532334</v>
      </c>
      <c r="Q107" s="23">
        <v>0</v>
      </c>
      <c r="R107" s="23">
        <v>0</v>
      </c>
      <c r="S107" s="23">
        <v>0</v>
      </c>
      <c r="T107" s="23">
        <f>P107</f>
        <v>1.11532334</v>
      </c>
      <c r="U107" s="23">
        <v>0</v>
      </c>
      <c r="V107" s="23">
        <v>0</v>
      </c>
      <c r="W107" s="23">
        <v>0</v>
      </c>
      <c r="X107" s="23">
        <f t="shared" si="59"/>
        <v>0</v>
      </c>
      <c r="Y107" s="23">
        <v>0</v>
      </c>
      <c r="Z107" s="23">
        <f t="shared" si="60"/>
        <v>0</v>
      </c>
      <c r="AA107" s="23">
        <v>0</v>
      </c>
      <c r="AB107" s="43">
        <v>0</v>
      </c>
      <c r="AC107" s="23">
        <v>0</v>
      </c>
      <c r="AD107" s="23">
        <v>0</v>
      </c>
      <c r="AE107" s="23">
        <v>0</v>
      </c>
      <c r="AF107" s="23">
        <v>0</v>
      </c>
      <c r="AG107" s="23">
        <v>1.13199001</v>
      </c>
      <c r="AH107" s="23">
        <v>1.11532334</v>
      </c>
      <c r="AI107" s="23">
        <v>0</v>
      </c>
      <c r="AJ107" s="23">
        <f t="shared" si="62"/>
        <v>0</v>
      </c>
      <c r="AK107" s="23">
        <v>0</v>
      </c>
      <c r="AL107" s="23">
        <f t="shared" si="63"/>
        <v>0</v>
      </c>
      <c r="AM107" s="23">
        <f t="shared" si="64"/>
        <v>1.13199001</v>
      </c>
      <c r="AN107" s="23">
        <f t="shared" si="64"/>
        <v>1.11532334</v>
      </c>
      <c r="AO107" s="41" t="str">
        <f>IF([1]I0427_1037000158513_02_0_69_!DC107="","",[1]I0427_1037000158513_02_0_69_!DC107)</f>
        <v>нд</v>
      </c>
      <c r="AP107" s="42"/>
      <c r="AQ107" s="42"/>
    </row>
    <row r="108" spans="1:44" ht="31.5" x14ac:dyDescent="0.2">
      <c r="A108" s="38" t="str">
        <f>[1]I0427_1037000158513_02_0_69_!A108</f>
        <v>1.6</v>
      </c>
      <c r="B108" s="39" t="str">
        <f>[1]I0427_1037000158513_02_0_69_!B108</f>
        <v>Приобретение передвижной парообразующей установки</v>
      </c>
      <c r="C108" s="38" t="str">
        <f>[1]I0427_1037000158513_02_0_69_!C108</f>
        <v>J_0000007063</v>
      </c>
      <c r="D108" s="22" t="str">
        <f>[1]I0427_1037000158513_02_0_69_!N108</f>
        <v>Н</v>
      </c>
      <c r="E108" s="22">
        <f>[1]I0427_1037000158513_02_0_69_!O108</f>
        <v>2023</v>
      </c>
      <c r="F108" s="22" t="s">
        <v>57</v>
      </c>
      <c r="G108" s="22" t="str">
        <f>[1]I0427_1037000158513_02_0_69_!Q108</f>
        <v>2023</v>
      </c>
      <c r="H108" s="23">
        <f>[1]I0427_1037000158513_02_0_69_!S108/1.2</f>
        <v>1.1992414100847837</v>
      </c>
      <c r="I108" s="23">
        <f>[1]I0427_1037000158513_02_0_69_!W108/1.2</f>
        <v>1.1992414100847837</v>
      </c>
      <c r="J108" s="23">
        <v>0</v>
      </c>
      <c r="K108" s="23">
        <f t="shared" si="57"/>
        <v>8.9583333333333339</v>
      </c>
      <c r="L108" s="23">
        <v>0</v>
      </c>
      <c r="M108" s="23">
        <v>0</v>
      </c>
      <c r="N108" s="23">
        <v>0</v>
      </c>
      <c r="O108" s="23">
        <v>8.9583333333333339</v>
      </c>
      <c r="P108" s="23">
        <f t="shared" si="58"/>
        <v>9.5</v>
      </c>
      <c r="Q108" s="23">
        <v>0</v>
      </c>
      <c r="R108" s="23">
        <v>0</v>
      </c>
      <c r="S108" s="23">
        <v>0</v>
      </c>
      <c r="T108" s="23">
        <f>P108</f>
        <v>9.5</v>
      </c>
      <c r="U108" s="23">
        <v>0</v>
      </c>
      <c r="V108" s="23">
        <v>0</v>
      </c>
      <c r="W108" s="23">
        <v>0</v>
      </c>
      <c r="X108" s="23">
        <f t="shared" si="59"/>
        <v>0</v>
      </c>
      <c r="Y108" s="23">
        <v>0</v>
      </c>
      <c r="Z108" s="23">
        <f t="shared" si="60"/>
        <v>0</v>
      </c>
      <c r="AA108" s="23">
        <v>0</v>
      </c>
      <c r="AB108" s="43">
        <v>0</v>
      </c>
      <c r="AC108" s="23">
        <v>0</v>
      </c>
      <c r="AD108" s="23">
        <v>0</v>
      </c>
      <c r="AE108" s="23">
        <v>0</v>
      </c>
      <c r="AF108" s="23">
        <v>0</v>
      </c>
      <c r="AG108" s="23">
        <v>0</v>
      </c>
      <c r="AH108" s="23">
        <v>0</v>
      </c>
      <c r="AI108" s="23">
        <v>8.9583333333333339</v>
      </c>
      <c r="AJ108" s="23">
        <v>9.5</v>
      </c>
      <c r="AK108" s="23">
        <v>0</v>
      </c>
      <c r="AL108" s="23">
        <f t="shared" si="63"/>
        <v>0</v>
      </c>
      <c r="AM108" s="23">
        <f t="shared" si="64"/>
        <v>8.9583333333333339</v>
      </c>
      <c r="AN108" s="23">
        <f t="shared" si="64"/>
        <v>9.5</v>
      </c>
      <c r="AO108" s="41" t="str">
        <f>IF([1]I0427_1037000158513_02_0_69_!DC108="","",[1]I0427_1037000158513_02_0_69_!DC108)</f>
        <v>нд</v>
      </c>
      <c r="AP108" s="42"/>
      <c r="AQ108" s="42"/>
    </row>
    <row r="109" spans="1:44" ht="111.75" customHeight="1" x14ac:dyDescent="0.2">
      <c r="A109" s="38" t="str">
        <f>[1]I0427_1037000158513_02_0_69_!A109</f>
        <v>1.6</v>
      </c>
      <c r="B109" s="39" t="str">
        <f>[1]I0427_1037000158513_02_0_69_!B109</f>
        <v>Строительство склада для хранения электротехнической продукции</v>
      </c>
      <c r="C109" s="38" t="str">
        <f>[1]I0427_1037000158513_02_0_69_!C109</f>
        <v>J_0000000858</v>
      </c>
      <c r="D109" s="22" t="str">
        <f>[1]I0427_1037000158513_02_0_69_!N109</f>
        <v>П</v>
      </c>
      <c r="E109" s="22">
        <f>[1]I0427_1037000158513_02_0_69_!O109</f>
        <v>2022</v>
      </c>
      <c r="F109" s="22" t="s">
        <v>58</v>
      </c>
      <c r="G109" s="22" t="str">
        <f>[1]I0427_1037000158513_02_0_69_!Q109</f>
        <v>2024</v>
      </c>
      <c r="H109" s="23">
        <f>[1]I0427_1037000158513_02_0_69_!S109/1.2</f>
        <v>13.68682953209027</v>
      </c>
      <c r="I109" s="23">
        <f>[1]I0427_1037000158513_02_0_69_!W109/1.2</f>
        <v>17.884409155284068</v>
      </c>
      <c r="J109" s="23">
        <v>0</v>
      </c>
      <c r="K109" s="23">
        <f t="shared" si="57"/>
        <v>102.24063459999999</v>
      </c>
      <c r="L109" s="23">
        <v>0.83</v>
      </c>
      <c r="M109" s="23">
        <v>42.637791360000001</v>
      </c>
      <c r="N109" s="23">
        <v>58.77284324</v>
      </c>
      <c r="O109" s="23">
        <v>0</v>
      </c>
      <c r="P109" s="23">
        <f t="shared" si="58"/>
        <v>186.82848921999999</v>
      </c>
      <c r="Q109" s="23">
        <f>0.12583333+0.83778915+0.84583333</f>
        <v>1.80945581</v>
      </c>
      <c r="R109" s="23">
        <f>99.12463624+0.22161465+23.1289995</f>
        <v>122.47525039000001</v>
      </c>
      <c r="S109" s="23">
        <f>1.84781212+0.76976531+55.88770259</f>
        <v>58.505280020000001</v>
      </c>
      <c r="T109" s="23">
        <v>4.0385029799999996</v>
      </c>
      <c r="U109" s="23">
        <v>0</v>
      </c>
      <c r="V109" s="23">
        <v>0</v>
      </c>
      <c r="W109" s="23">
        <v>0</v>
      </c>
      <c r="X109" s="23">
        <f t="shared" si="59"/>
        <v>0</v>
      </c>
      <c r="Y109" s="23">
        <v>8.0519230741900181</v>
      </c>
      <c r="Z109" s="23">
        <f t="shared" si="60"/>
        <v>83.901038420000006</v>
      </c>
      <c r="AA109" s="23">
        <v>0</v>
      </c>
      <c r="AB109" s="43">
        <v>0</v>
      </c>
      <c r="AC109" s="23">
        <v>0</v>
      </c>
      <c r="AD109" s="23">
        <v>0</v>
      </c>
      <c r="AE109" s="23">
        <v>0</v>
      </c>
      <c r="AF109" s="23">
        <v>0</v>
      </c>
      <c r="AG109" s="23">
        <v>52.60414858</v>
      </c>
      <c r="AH109" s="23">
        <v>1.82916911</v>
      </c>
      <c r="AI109" s="23">
        <v>49.636468024714354</v>
      </c>
      <c r="AJ109" s="23">
        <v>101.09828169000001</v>
      </c>
      <c r="AK109" s="23">
        <v>0</v>
      </c>
      <c r="AL109" s="45">
        <v>83.901038420000006</v>
      </c>
      <c r="AM109" s="23">
        <f t="shared" si="64"/>
        <v>102.24061660471435</v>
      </c>
      <c r="AN109" s="23">
        <f t="shared" si="64"/>
        <v>186.82848921999999</v>
      </c>
      <c r="AO109" s="41" t="str">
        <f>IF([1]I0427_1037000158513_02_0_69_!DC109="","",[1]I0427_1037000158513_02_0_69_!DC109)</f>
        <v xml:space="preserve">Реализация 3 этапа путем завершения строительства третьего строения складских помещений, начало строительства которых было предусмотрено Инвестиционной программой 2022г. </v>
      </c>
      <c r="AP109" s="42"/>
      <c r="AQ109" s="42"/>
    </row>
    <row r="110" spans="1:44" ht="31.5" x14ac:dyDescent="0.2">
      <c r="A110" s="38" t="str">
        <f>[1]I0427_1037000158513_02_0_69_!A110</f>
        <v>1.6</v>
      </c>
      <c r="B110" s="39" t="str">
        <f>[1]I0427_1037000158513_02_0_69_!B110</f>
        <v>Приобретение иных материальных активов</v>
      </c>
      <c r="C110" s="38" t="str">
        <f>[1]I0427_1037000158513_02_0_69_!C110</f>
        <v>J_0000007065</v>
      </c>
      <c r="D110" s="22" t="s">
        <v>55</v>
      </c>
      <c r="E110" s="22" t="s">
        <v>55</v>
      </c>
      <c r="F110" s="22" t="str">
        <f>[1]I0427_1037000158513_02_0_69_!P110</f>
        <v>нд</v>
      </c>
      <c r="G110" s="22" t="s">
        <v>55</v>
      </c>
      <c r="H110" s="23">
        <f>[1]I0427_1037000158513_02_0_69_!S110/1.2</f>
        <v>0</v>
      </c>
      <c r="I110" s="23">
        <f>[1]I0427_1037000158513_02_0_69_!W110/1.2</f>
        <v>0</v>
      </c>
      <c r="J110" s="23">
        <v>0</v>
      </c>
      <c r="K110" s="23">
        <f t="shared" si="57"/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f t="shared" si="58"/>
        <v>0</v>
      </c>
      <c r="Q110" s="23">
        <v>0</v>
      </c>
      <c r="R110" s="23">
        <v>0</v>
      </c>
      <c r="S110" s="23">
        <v>0</v>
      </c>
      <c r="T110" s="23">
        <f>P110</f>
        <v>0</v>
      </c>
      <c r="U110" s="23">
        <f t="shared" si="65"/>
        <v>0</v>
      </c>
      <c r="V110" s="23">
        <f t="shared" si="66"/>
        <v>0</v>
      </c>
      <c r="W110" s="23">
        <v>0</v>
      </c>
      <c r="X110" s="23">
        <f t="shared" si="59"/>
        <v>0</v>
      </c>
      <c r="Y110" s="23">
        <v>0</v>
      </c>
      <c r="Z110" s="23">
        <f t="shared" si="60"/>
        <v>0</v>
      </c>
      <c r="AA110" s="23">
        <v>0</v>
      </c>
      <c r="AB110" s="43">
        <v>0</v>
      </c>
      <c r="AC110" s="23">
        <v>0</v>
      </c>
      <c r="AD110" s="23">
        <v>0</v>
      </c>
      <c r="AE110" s="23">
        <v>0</v>
      </c>
      <c r="AF110" s="23">
        <v>0</v>
      </c>
      <c r="AG110" s="23">
        <v>0</v>
      </c>
      <c r="AH110" s="23">
        <v>0</v>
      </c>
      <c r="AI110" s="23">
        <v>0</v>
      </c>
      <c r="AJ110" s="23">
        <v>0</v>
      </c>
      <c r="AK110" s="23">
        <v>0</v>
      </c>
      <c r="AL110" s="23">
        <f t="shared" si="63"/>
        <v>0</v>
      </c>
      <c r="AM110" s="23">
        <f t="shared" si="64"/>
        <v>0</v>
      </c>
      <c r="AN110" s="23">
        <f t="shared" si="64"/>
        <v>0</v>
      </c>
      <c r="AO110" s="41" t="str">
        <f>IF([1]I0427_1037000158513_02_0_69_!DC110="","",[1]I0427_1037000158513_02_0_69_!DC110)</f>
        <v>нд</v>
      </c>
      <c r="AP110" s="42"/>
      <c r="AQ110" s="42"/>
    </row>
    <row r="111" spans="1:44" ht="63" x14ac:dyDescent="0.2">
      <c r="A111" s="38" t="str">
        <f>[1]I0427_1037000158513_02_0_69_!A111</f>
        <v>1.6</v>
      </c>
      <c r="B111" s="39" t="str">
        <f>[1]I0427_1037000158513_02_0_69_!B111</f>
        <v>Разработка программного обеспечения "Геоинформационная система городских электрических сетей" (блок №2)</v>
      </c>
      <c r="C111" s="38" t="str">
        <f>[1]I0427_1037000158513_02_0_69_!C111</f>
        <v>J_0000007043</v>
      </c>
      <c r="D111" s="22" t="str">
        <f>[1]I0427_1037000158513_02_0_69_!N111</f>
        <v>Н</v>
      </c>
      <c r="E111" s="22">
        <f>[1]I0427_1037000158513_02_0_69_!O111</f>
        <v>2020</v>
      </c>
      <c r="F111" s="22">
        <f>[1]I0427_1037000158513_02_0_69_!P111</f>
        <v>2020</v>
      </c>
      <c r="G111" s="22">
        <f>[1]I0427_1037000158513_02_0_69_!Q111</f>
        <v>2020</v>
      </c>
      <c r="H111" s="23">
        <f>[1]I0427_1037000158513_02_0_69_!S111/1.2</f>
        <v>0.6425702811244981</v>
      </c>
      <c r="I111" s="23">
        <f>[1]I0427_1037000158513_02_0_69_!W111/1.2</f>
        <v>0.6425702811244981</v>
      </c>
      <c r="J111" s="23">
        <v>0</v>
      </c>
      <c r="K111" s="23">
        <f t="shared" si="57"/>
        <v>4.8</v>
      </c>
      <c r="L111" s="23">
        <v>0</v>
      </c>
      <c r="M111" s="23">
        <v>0</v>
      </c>
      <c r="N111" s="23">
        <v>0</v>
      </c>
      <c r="O111" s="23">
        <v>4.8</v>
      </c>
      <c r="P111" s="23">
        <f t="shared" si="58"/>
        <v>4.8</v>
      </c>
      <c r="Q111" s="23">
        <v>0</v>
      </c>
      <c r="R111" s="23">
        <v>0</v>
      </c>
      <c r="S111" s="23">
        <v>0</v>
      </c>
      <c r="T111" s="23">
        <v>4.8</v>
      </c>
      <c r="U111" s="23">
        <v>0.6091370558375635</v>
      </c>
      <c r="V111" s="23">
        <v>4.8</v>
      </c>
      <c r="W111" s="23">
        <v>0</v>
      </c>
      <c r="X111" s="23">
        <f t="shared" si="59"/>
        <v>0</v>
      </c>
      <c r="Y111" s="23">
        <v>0</v>
      </c>
      <c r="Z111" s="23">
        <f t="shared" si="60"/>
        <v>0</v>
      </c>
      <c r="AA111" s="23">
        <v>0</v>
      </c>
      <c r="AB111" s="43">
        <v>0</v>
      </c>
      <c r="AC111" s="23">
        <v>4.8</v>
      </c>
      <c r="AD111" s="23">
        <v>4.8</v>
      </c>
      <c r="AE111" s="23">
        <v>0</v>
      </c>
      <c r="AF111" s="23">
        <v>0</v>
      </c>
      <c r="AG111" s="23">
        <v>0</v>
      </c>
      <c r="AH111" s="23">
        <f t="shared" si="61"/>
        <v>0</v>
      </c>
      <c r="AI111" s="23">
        <v>0</v>
      </c>
      <c r="AJ111" s="23">
        <f t="shared" si="62"/>
        <v>0</v>
      </c>
      <c r="AK111" s="23">
        <v>0</v>
      </c>
      <c r="AL111" s="23">
        <f t="shared" si="63"/>
        <v>0</v>
      </c>
      <c r="AM111" s="23">
        <f t="shared" si="64"/>
        <v>4.8</v>
      </c>
      <c r="AN111" s="23">
        <f t="shared" si="64"/>
        <v>4.8</v>
      </c>
      <c r="AO111" s="41" t="str">
        <f>IF([1]I0427_1037000158513_02_0_69_!DC111="","",[1]I0427_1037000158513_02_0_69_!DC111)</f>
        <v>нд</v>
      </c>
      <c r="AP111" s="42"/>
      <c r="AQ111" s="42"/>
    </row>
    <row r="112" spans="1:44" ht="63" x14ac:dyDescent="0.2">
      <c r="A112" s="38" t="str">
        <f>[1]I0427_1037000158513_02_0_69_!A112</f>
        <v>1.6</v>
      </c>
      <c r="B112" s="39" t="str">
        <f>[1]I0427_1037000158513_02_0_69_!B112</f>
        <v>Разработка программного обеспечения "Геоинформационная система городских электрических сетей" (блок №3)</v>
      </c>
      <c r="C112" s="38" t="str">
        <f>[1]I0427_1037000158513_02_0_69_!C112</f>
        <v>J_0000007044</v>
      </c>
      <c r="D112" s="22" t="str">
        <f>[1]I0427_1037000158513_02_0_69_!N112</f>
        <v>Н</v>
      </c>
      <c r="E112" s="22">
        <f>[1]I0427_1037000158513_02_0_69_!O112</f>
        <v>2021</v>
      </c>
      <c r="F112" s="22">
        <f>[1]I0427_1037000158513_02_0_69_!P112</f>
        <v>2021</v>
      </c>
      <c r="G112" s="22">
        <f>[1]I0427_1037000158513_02_0_69_!Q112</f>
        <v>2021</v>
      </c>
      <c r="H112" s="23">
        <f>[1]I0427_1037000158513_02_0_69_!S112/1.2</f>
        <v>0.2677376171352075</v>
      </c>
      <c r="I112" s="23">
        <f>[1]I0427_1037000158513_02_0_69_!W112/1.2</f>
        <v>0.2677376171352075</v>
      </c>
      <c r="J112" s="23">
        <v>0</v>
      </c>
      <c r="K112" s="23">
        <f t="shared" si="57"/>
        <v>2</v>
      </c>
      <c r="L112" s="23">
        <v>0</v>
      </c>
      <c r="M112" s="23">
        <v>0</v>
      </c>
      <c r="N112" s="23">
        <v>0</v>
      </c>
      <c r="O112" s="23">
        <v>2</v>
      </c>
      <c r="P112" s="23">
        <f t="shared" si="58"/>
        <v>2</v>
      </c>
      <c r="Q112" s="23">
        <v>0</v>
      </c>
      <c r="R112" s="23">
        <v>0</v>
      </c>
      <c r="S112" s="23">
        <v>0</v>
      </c>
      <c r="T112" s="23">
        <v>2</v>
      </c>
      <c r="U112" s="23">
        <v>0.25380710659898476</v>
      </c>
      <c r="V112" s="23">
        <v>2</v>
      </c>
      <c r="W112" s="23">
        <v>0</v>
      </c>
      <c r="X112" s="23">
        <f t="shared" si="59"/>
        <v>0</v>
      </c>
      <c r="Y112" s="23">
        <v>0</v>
      </c>
      <c r="Z112" s="23">
        <f t="shared" si="60"/>
        <v>0</v>
      </c>
      <c r="AA112" s="23">
        <v>0</v>
      </c>
      <c r="AB112" s="43">
        <v>0</v>
      </c>
      <c r="AC112" s="23">
        <v>0</v>
      </c>
      <c r="AD112" s="23">
        <v>0</v>
      </c>
      <c r="AE112" s="23">
        <v>2</v>
      </c>
      <c r="AF112" s="23">
        <v>2</v>
      </c>
      <c r="AG112" s="23">
        <v>0</v>
      </c>
      <c r="AH112" s="23">
        <f t="shared" si="61"/>
        <v>0</v>
      </c>
      <c r="AI112" s="23">
        <v>0</v>
      </c>
      <c r="AJ112" s="23">
        <f t="shared" si="62"/>
        <v>0</v>
      </c>
      <c r="AK112" s="23">
        <v>0</v>
      </c>
      <c r="AL112" s="23">
        <f t="shared" si="63"/>
        <v>0</v>
      </c>
      <c r="AM112" s="23">
        <f t="shared" si="64"/>
        <v>2</v>
      </c>
      <c r="AN112" s="23">
        <f t="shared" si="64"/>
        <v>2</v>
      </c>
      <c r="AO112" s="41" t="str">
        <f>IF([1]I0427_1037000158513_02_0_69_!DC112="","",[1]I0427_1037000158513_02_0_69_!DC112)</f>
        <v>нд</v>
      </c>
      <c r="AP112" s="42"/>
      <c r="AQ112" s="42"/>
      <c r="AR112" s="44"/>
    </row>
    <row r="113" spans="1:44" ht="63" x14ac:dyDescent="0.2">
      <c r="A113" s="38" t="str">
        <f>[1]I0427_1037000158513_02_0_69_!A113</f>
        <v>1.6</v>
      </c>
      <c r="B113" s="39" t="str">
        <f>[1]I0427_1037000158513_02_0_69_!B113</f>
        <v>Разработка программного обеспечения "Геоинформационная система городских электрических сетей" (блок №4)</v>
      </c>
      <c r="C113" s="38" t="str">
        <f>[1]I0427_1037000158513_02_0_69_!C113</f>
        <v>J_0000007045</v>
      </c>
      <c r="D113" s="22" t="str">
        <f>[1]I0427_1037000158513_02_0_69_!N113</f>
        <v>Н</v>
      </c>
      <c r="E113" s="22">
        <f>[1]I0427_1037000158513_02_0_69_!O113</f>
        <v>2022</v>
      </c>
      <c r="F113" s="22">
        <f>[1]I0427_1037000158513_02_0_69_!P113</f>
        <v>2022</v>
      </c>
      <c r="G113" s="22">
        <f>[1]I0427_1037000158513_02_0_69_!Q113</f>
        <v>2022</v>
      </c>
      <c r="H113" s="23">
        <f>[1]I0427_1037000158513_02_0_69_!S113/1.2</f>
        <v>0.2677376171352075</v>
      </c>
      <c r="I113" s="23">
        <f>[1]I0427_1037000158513_02_0_69_!W113/1.2</f>
        <v>0.2677376171352075</v>
      </c>
      <c r="J113" s="23">
        <v>0</v>
      </c>
      <c r="K113" s="23">
        <f t="shared" si="57"/>
        <v>2</v>
      </c>
      <c r="L113" s="23">
        <v>0</v>
      </c>
      <c r="M113" s="23">
        <v>0</v>
      </c>
      <c r="N113" s="23">
        <v>0</v>
      </c>
      <c r="O113" s="23">
        <v>2</v>
      </c>
      <c r="P113" s="23">
        <f t="shared" si="58"/>
        <v>2</v>
      </c>
      <c r="Q113" s="23">
        <v>0</v>
      </c>
      <c r="R113" s="23">
        <v>0</v>
      </c>
      <c r="S113" s="23">
        <v>0</v>
      </c>
      <c r="T113" s="23">
        <v>2</v>
      </c>
      <c r="U113" s="23">
        <v>0.25380710659898476</v>
      </c>
      <c r="V113" s="23">
        <v>2</v>
      </c>
      <c r="W113" s="23">
        <v>0</v>
      </c>
      <c r="X113" s="23">
        <f t="shared" si="59"/>
        <v>0</v>
      </c>
      <c r="Y113" s="23">
        <v>0</v>
      </c>
      <c r="Z113" s="23">
        <f t="shared" si="60"/>
        <v>0</v>
      </c>
      <c r="AA113" s="23">
        <v>0</v>
      </c>
      <c r="AB113" s="43">
        <v>0</v>
      </c>
      <c r="AC113" s="23">
        <v>0</v>
      </c>
      <c r="AD113" s="23">
        <v>0</v>
      </c>
      <c r="AE113" s="23">
        <v>0</v>
      </c>
      <c r="AF113" s="23">
        <v>0</v>
      </c>
      <c r="AG113" s="23">
        <v>2</v>
      </c>
      <c r="AH113" s="23">
        <v>2</v>
      </c>
      <c r="AI113" s="23">
        <v>0</v>
      </c>
      <c r="AJ113" s="23">
        <f t="shared" si="62"/>
        <v>0</v>
      </c>
      <c r="AK113" s="23">
        <v>0</v>
      </c>
      <c r="AL113" s="23">
        <f t="shared" si="63"/>
        <v>0</v>
      </c>
      <c r="AM113" s="23">
        <f t="shared" si="64"/>
        <v>2</v>
      </c>
      <c r="AN113" s="23">
        <f t="shared" si="64"/>
        <v>2</v>
      </c>
      <c r="AO113" s="41" t="str">
        <f>IF([1]I0427_1037000158513_02_0_69_!DC113="","",[1]I0427_1037000158513_02_0_69_!DC113)</f>
        <v>нд</v>
      </c>
      <c r="AP113" s="42"/>
      <c r="AQ113" s="42"/>
    </row>
    <row r="114" spans="1:44" ht="63" x14ac:dyDescent="0.2">
      <c r="A114" s="38" t="str">
        <f>[1]I0427_1037000158513_02_0_69_!A114</f>
        <v>1.6</v>
      </c>
      <c r="B114" s="39" t="str">
        <f>[1]I0427_1037000158513_02_0_69_!B114</f>
        <v>Разработка программного обеспечения "Геоинформационная система городских электрических сетей" (блок №5)</v>
      </c>
      <c r="C114" s="38" t="str">
        <f>[1]I0427_1037000158513_02_0_69_!C114</f>
        <v>J_0000007046</v>
      </c>
      <c r="D114" s="22" t="str">
        <f>[1]I0427_1037000158513_02_0_69_!N114</f>
        <v>Н</v>
      </c>
      <c r="E114" s="22">
        <f>[1]I0427_1037000158513_02_0_69_!O114</f>
        <v>2023</v>
      </c>
      <c r="F114" s="22">
        <f>[1]I0427_1037000158513_02_0_69_!P114</f>
        <v>2023</v>
      </c>
      <c r="G114" s="22">
        <f>[1]I0427_1037000158513_02_0_69_!Q114</f>
        <v>2023</v>
      </c>
      <c r="H114" s="23">
        <f>[1]I0427_1037000158513_02_0_69_!S114</f>
        <v>0.53547523427041499</v>
      </c>
      <c r="I114" s="23">
        <f>[1]I0427_1037000158513_02_0_69_!W114</f>
        <v>0.53547523427041499</v>
      </c>
      <c r="J114" s="23">
        <v>0</v>
      </c>
      <c r="K114" s="23">
        <f t="shared" si="57"/>
        <v>4</v>
      </c>
      <c r="L114" s="23">
        <v>0</v>
      </c>
      <c r="M114" s="23">
        <v>0</v>
      </c>
      <c r="N114" s="23">
        <v>0</v>
      </c>
      <c r="O114" s="23">
        <v>4</v>
      </c>
      <c r="P114" s="23">
        <f t="shared" si="58"/>
        <v>4</v>
      </c>
      <c r="Q114" s="23">
        <v>0</v>
      </c>
      <c r="R114" s="23">
        <v>0</v>
      </c>
      <c r="S114" s="23">
        <v>0</v>
      </c>
      <c r="T114" s="23">
        <v>4</v>
      </c>
      <c r="U114" s="23">
        <v>0.25380710659898476</v>
      </c>
      <c r="V114" s="23">
        <v>2</v>
      </c>
      <c r="W114" s="23">
        <v>0</v>
      </c>
      <c r="X114" s="23">
        <f t="shared" si="59"/>
        <v>0</v>
      </c>
      <c r="Y114" s="23">
        <v>0</v>
      </c>
      <c r="Z114" s="23">
        <f t="shared" si="60"/>
        <v>0</v>
      </c>
      <c r="AA114" s="23">
        <v>0</v>
      </c>
      <c r="AB114" s="43">
        <v>0</v>
      </c>
      <c r="AC114" s="23">
        <v>0</v>
      </c>
      <c r="AD114" s="23">
        <v>0</v>
      </c>
      <c r="AE114" s="23">
        <v>0</v>
      </c>
      <c r="AF114" s="23">
        <v>0</v>
      </c>
      <c r="AG114" s="23">
        <v>0</v>
      </c>
      <c r="AH114" s="23">
        <f t="shared" si="61"/>
        <v>0</v>
      </c>
      <c r="AI114" s="23">
        <v>4</v>
      </c>
      <c r="AJ114" s="23">
        <v>4</v>
      </c>
      <c r="AK114" s="23">
        <v>0</v>
      </c>
      <c r="AL114" s="23">
        <f t="shared" si="63"/>
        <v>0</v>
      </c>
      <c r="AM114" s="23">
        <f t="shared" si="64"/>
        <v>4</v>
      </c>
      <c r="AN114" s="23">
        <f t="shared" si="64"/>
        <v>4</v>
      </c>
      <c r="AO114" s="41" t="str">
        <f>IF([1]I0427_1037000158513_02_0_69_!DC114="","",[1]I0427_1037000158513_02_0_69_!DC114)</f>
        <v>нд</v>
      </c>
      <c r="AP114" s="42"/>
      <c r="AQ114" s="42"/>
    </row>
    <row r="115" spans="1:44" ht="63" x14ac:dyDescent="0.2">
      <c r="A115" s="38" t="str">
        <f>[1]I0427_1037000158513_02_0_69_!A115</f>
        <v>1.6</v>
      </c>
      <c r="B115" s="39" t="str">
        <f>[1]I0427_1037000158513_02_0_69_!B115</f>
        <v>Разработка программного обеспечения "Геоинформационная система городских электрических сетей" (блок №6)</v>
      </c>
      <c r="C115" s="38" t="str">
        <f>[1]I0427_1037000158513_02_0_69_!C115</f>
        <v>J_0000007047</v>
      </c>
      <c r="D115" s="22" t="str">
        <f>[1]I0427_1037000158513_02_0_69_!N115</f>
        <v>Н</v>
      </c>
      <c r="E115" s="22">
        <f>[1]I0427_1037000158513_02_0_69_!O115</f>
        <v>2024</v>
      </c>
      <c r="F115" s="22">
        <f>[1]I0427_1037000158513_02_0_69_!P115</f>
        <v>2024</v>
      </c>
      <c r="G115" s="22">
        <f>[1]I0427_1037000158513_02_0_69_!Q115</f>
        <v>2024</v>
      </c>
      <c r="H115" s="23">
        <f>[1]I0427_1037000158513_02_0_69_!S115/1.2</f>
        <v>0.2677376171352075</v>
      </c>
      <c r="I115" s="23">
        <f>[1]I0427_1037000158513_02_0_69_!W115/1.2</f>
        <v>0.39987204094689699</v>
      </c>
      <c r="J115" s="23">
        <v>0</v>
      </c>
      <c r="K115" s="23">
        <f t="shared" si="57"/>
        <v>2</v>
      </c>
      <c r="L115" s="23">
        <v>0</v>
      </c>
      <c r="M115" s="23">
        <v>0</v>
      </c>
      <c r="N115" s="23">
        <v>0</v>
      </c>
      <c r="O115" s="23">
        <v>2</v>
      </c>
      <c r="P115" s="23">
        <f t="shared" si="58"/>
        <v>5</v>
      </c>
      <c r="Q115" s="23">
        <v>0</v>
      </c>
      <c r="R115" s="23">
        <v>0</v>
      </c>
      <c r="S115" s="23">
        <v>0</v>
      </c>
      <c r="T115" s="23">
        <v>5</v>
      </c>
      <c r="U115" s="23">
        <v>0.25380710659898476</v>
      </c>
      <c r="V115" s="23">
        <v>2</v>
      </c>
      <c r="W115" s="23">
        <v>0.19193857965451055</v>
      </c>
      <c r="X115" s="23">
        <f t="shared" si="59"/>
        <v>2</v>
      </c>
      <c r="Y115" s="23">
        <v>0.47984644913627639</v>
      </c>
      <c r="Z115" s="23">
        <f t="shared" si="60"/>
        <v>5</v>
      </c>
      <c r="AA115" s="23">
        <v>0</v>
      </c>
      <c r="AB115" s="43">
        <v>0</v>
      </c>
      <c r="AC115" s="23">
        <v>0</v>
      </c>
      <c r="AD115" s="23">
        <v>0</v>
      </c>
      <c r="AE115" s="23">
        <v>0</v>
      </c>
      <c r="AF115" s="23">
        <v>0</v>
      </c>
      <c r="AG115" s="23">
        <v>0</v>
      </c>
      <c r="AH115" s="23">
        <f t="shared" si="61"/>
        <v>0</v>
      </c>
      <c r="AI115" s="23">
        <v>0</v>
      </c>
      <c r="AJ115" s="23">
        <f t="shared" si="62"/>
        <v>0</v>
      </c>
      <c r="AK115" s="23">
        <v>2</v>
      </c>
      <c r="AL115" s="23">
        <v>5</v>
      </c>
      <c r="AM115" s="23">
        <f t="shared" si="64"/>
        <v>2</v>
      </c>
      <c r="AN115" s="23">
        <f t="shared" si="64"/>
        <v>5</v>
      </c>
      <c r="AO115" s="41" t="str">
        <f>IF([1]I0427_1037000158513_02_0_69_!DC115="","",[1]I0427_1037000158513_02_0_69_!DC115)</f>
        <v>Изменение стоимости в связи с увеличением количества задач в области программирования.</v>
      </c>
      <c r="AP115" s="42"/>
      <c r="AQ115" s="42"/>
    </row>
    <row r="116" spans="1:44" ht="15" x14ac:dyDescent="0.2">
      <c r="AQ116" s="42"/>
      <c r="AR116" s="44"/>
    </row>
    <row r="118" spans="1:44" ht="15.75" x14ac:dyDescent="0.25">
      <c r="B118" s="46" t="s">
        <v>59</v>
      </c>
      <c r="Q118" s="47"/>
    </row>
  </sheetData>
  <autoFilter ref="A19:BV116"/>
  <mergeCells count="29">
    <mergeCell ref="A4:AO4"/>
    <mergeCell ref="A6:AO6"/>
    <mergeCell ref="A7:AO7"/>
    <mergeCell ref="A9:AO9"/>
    <mergeCell ref="A15:A17"/>
    <mergeCell ref="B15:B17"/>
    <mergeCell ref="C15:C17"/>
    <mergeCell ref="D15:D17"/>
    <mergeCell ref="E15:E17"/>
    <mergeCell ref="F15:G16"/>
    <mergeCell ref="H15:I16"/>
    <mergeCell ref="J15:J17"/>
    <mergeCell ref="K15:T15"/>
    <mergeCell ref="U15:Z15"/>
    <mergeCell ref="AA15:AB16"/>
    <mergeCell ref="AO15:AO17"/>
    <mergeCell ref="K16:O16"/>
    <mergeCell ref="P16:T16"/>
    <mergeCell ref="U16:V16"/>
    <mergeCell ref="W16:X16"/>
    <mergeCell ref="Y16:Z16"/>
    <mergeCell ref="AC16:AD16"/>
    <mergeCell ref="AE16:AF16"/>
    <mergeCell ref="AG16:AH16"/>
    <mergeCell ref="AI16:AJ16"/>
    <mergeCell ref="AC15:AN15"/>
    <mergeCell ref="AK16:AL16"/>
    <mergeCell ref="AM16:AM17"/>
    <mergeCell ref="AN16:AN17"/>
  </mergeCells>
  <pageMargins left="0.59055118110236227" right="0.19685039370078741" top="0.19685039370078741" bottom="0.19685039370078741" header="0.27559055118110237" footer="0.27559055118110237"/>
  <pageSetup paperSize="8" scale="10" orientation="landscape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77" max="40" man="1"/>
  </rowBreaks>
  <colBreaks count="1" manualBreakCount="1">
    <brk id="24" max="1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I0427_1037000158513_03_0_69_</vt:lpstr>
      <vt:lpstr>I0427_1037000158513_03_0_69_!Заголовки_для_печати</vt:lpstr>
      <vt:lpstr>I0427_1037000158513_03_0_69_!Область_печати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2024-04-24T06:22:06Z</dcterms:created>
  <dcterms:modified xsi:type="dcterms:W3CDTF">2024-04-26T09:18:50Z</dcterms:modified>
</cp:coreProperties>
</file>